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360" yWindow="285" windowWidth="11295" windowHeight="6570" activeTab="3"/>
  </bookViews>
  <sheets>
    <sheet name="1Q15 Fees" sheetId="30" r:id="rId1"/>
    <sheet name="2Q15 Fees True-up" sheetId="32" r:id="rId2"/>
    <sheet name="2Q15 Fees" sheetId="31" r:id="rId3"/>
    <sheet name="3Q15 Fees" sheetId="33" r:id="rId4"/>
  </sheets>
  <definedNames>
    <definedName name="_xlnm.Print_Area" localSheetId="0">'1Q15 Fees'!$A$1:$L$57</definedName>
    <definedName name="_xlnm.Print_Area" localSheetId="2">'2Q15 Fees'!$A$1:$L$59</definedName>
    <definedName name="_xlnm.Print_Area" localSheetId="1">'2Q15 Fees True-up'!$A$1:$L$59</definedName>
    <definedName name="_xlnm.Print_Area" localSheetId="3">'3Q15 Fees'!$A$1:$L$59</definedName>
  </definedNames>
  <calcPr calcId="152511" calcOnSave="0"/>
</workbook>
</file>

<file path=xl/calcChain.xml><?xml version="1.0" encoding="utf-8"?>
<calcChain xmlns="http://schemas.openxmlformats.org/spreadsheetml/2006/main">
  <c r="L25" i="33" l="1"/>
  <c r="J14" i="33"/>
  <c r="G50" i="33"/>
  <c r="G23" i="33"/>
  <c r="L26" i="33" l="1"/>
  <c r="G14" i="33"/>
  <c r="G55" i="33"/>
  <c r="F14" i="33"/>
  <c r="F55" i="33"/>
  <c r="E55" i="33"/>
  <c r="E14" i="33"/>
  <c r="G56" i="33"/>
  <c r="F50" i="33" l="1"/>
  <c r="F56" i="33"/>
  <c r="G59" i="33" l="1"/>
  <c r="G61" i="33" s="1"/>
  <c r="F59" i="33"/>
  <c r="D59" i="33"/>
  <c r="D61" i="33" s="1"/>
  <c r="C59" i="33"/>
  <c r="C61" i="33" s="1"/>
  <c r="I57" i="33"/>
  <c r="E56" i="33"/>
  <c r="E59" i="33" s="1"/>
  <c r="E61" i="33" s="1"/>
  <c r="D56" i="33"/>
  <c r="C56" i="33"/>
  <c r="I56" i="33" s="1"/>
  <c r="I55" i="33"/>
  <c r="I54" i="33"/>
  <c r="I53" i="33"/>
  <c r="I52" i="33"/>
  <c r="I51" i="33"/>
  <c r="I50" i="33"/>
  <c r="D50" i="33"/>
  <c r="C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L22" i="33"/>
  <c r="I22" i="33"/>
  <c r="I21" i="33"/>
  <c r="K18" i="33"/>
  <c r="G18" i="33"/>
  <c r="D18" i="33"/>
  <c r="C18" i="33"/>
  <c r="F18" i="33"/>
  <c r="E18" i="33"/>
  <c r="D14" i="33"/>
  <c r="C14" i="33"/>
  <c r="I14" i="33" s="1"/>
  <c r="L14" i="33" l="1"/>
  <c r="L27" i="33"/>
  <c r="I59" i="33"/>
  <c r="I61" i="33" s="1"/>
  <c r="I18" i="33"/>
  <c r="F61" i="33"/>
  <c r="J14" i="32"/>
  <c r="L31" i="32" s="1"/>
  <c r="L33" i="32" s="1"/>
  <c r="E14" i="32"/>
  <c r="L25" i="32"/>
  <c r="D61" i="32"/>
  <c r="G59" i="32"/>
  <c r="G61" i="32" s="1"/>
  <c r="F59" i="32"/>
  <c r="F61" i="32" s="1"/>
  <c r="D59" i="32"/>
  <c r="I57" i="32"/>
  <c r="E56" i="32"/>
  <c r="E59" i="32" s="1"/>
  <c r="E61" i="32" s="1"/>
  <c r="D56" i="32"/>
  <c r="C56" i="32"/>
  <c r="I56" i="32" s="1"/>
  <c r="I55" i="32"/>
  <c r="I54" i="32"/>
  <c r="I53" i="32"/>
  <c r="I52" i="32"/>
  <c r="I51" i="32"/>
  <c r="D50" i="32"/>
  <c r="C50" i="32"/>
  <c r="I50" i="32" s="1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L22" i="32"/>
  <c r="I22" i="32"/>
  <c r="I21" i="32"/>
  <c r="K18" i="32"/>
  <c r="F18" i="32"/>
  <c r="D18" i="32"/>
  <c r="G18" i="32"/>
  <c r="E18" i="32"/>
  <c r="D14" i="32"/>
  <c r="C14" i="32"/>
  <c r="G14" i="31"/>
  <c r="F14" i="31"/>
  <c r="I49" i="31"/>
  <c r="I48" i="31"/>
  <c r="I47" i="31"/>
  <c r="I46" i="31"/>
  <c r="E14" i="31"/>
  <c r="E56" i="31"/>
  <c r="J18" i="33" l="1"/>
  <c r="L31" i="33"/>
  <c r="L33" i="33" s="1"/>
  <c r="L18" i="33"/>
  <c r="J18" i="32"/>
  <c r="I14" i="32"/>
  <c r="L14" i="32" s="1"/>
  <c r="L18" i="32" s="1"/>
  <c r="I18" i="32"/>
  <c r="L27" i="32"/>
  <c r="I59" i="32"/>
  <c r="I61" i="32" s="1"/>
  <c r="C18" i="32"/>
  <c r="C59" i="32"/>
  <c r="C61" i="32" s="1"/>
  <c r="G59" i="31" l="1"/>
  <c r="F59" i="31"/>
  <c r="E59" i="31"/>
  <c r="E61" i="31" s="1"/>
  <c r="I57" i="31"/>
  <c r="D56" i="31"/>
  <c r="C56" i="31"/>
  <c r="I55" i="31"/>
  <c r="I54" i="31"/>
  <c r="I53" i="31"/>
  <c r="I52" i="31"/>
  <c r="I51" i="31"/>
  <c r="D50" i="31"/>
  <c r="C50" i="31"/>
  <c r="C59" i="31" s="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L31" i="31"/>
  <c r="L33" i="31" s="1"/>
  <c r="I31" i="31"/>
  <c r="I30" i="31"/>
  <c r="I29" i="31"/>
  <c r="I28" i="31"/>
  <c r="I27" i="31"/>
  <c r="I26" i="31"/>
  <c r="I25" i="31"/>
  <c r="I24" i="31"/>
  <c r="I23" i="31"/>
  <c r="L22" i="31"/>
  <c r="I22" i="31"/>
  <c r="I21" i="31"/>
  <c r="K18" i="31"/>
  <c r="J18" i="31"/>
  <c r="G61" i="31"/>
  <c r="L25" i="31" s="1"/>
  <c r="F18" i="31"/>
  <c r="E18" i="31"/>
  <c r="D14" i="31"/>
  <c r="D18" i="31" s="1"/>
  <c r="C14" i="31"/>
  <c r="D59" i="31" l="1"/>
  <c r="D61" i="31" s="1"/>
  <c r="I56" i="31"/>
  <c r="I50" i="31"/>
  <c r="I14" i="31"/>
  <c r="I18" i="31" s="1"/>
  <c r="C61" i="31"/>
  <c r="F61" i="31"/>
  <c r="I59" i="31"/>
  <c r="L27" i="31"/>
  <c r="C18" i="31"/>
  <c r="G18" i="31"/>
  <c r="D47" i="30"/>
  <c r="D53" i="30"/>
  <c r="I61" i="31" l="1"/>
  <c r="L14" i="31"/>
  <c r="L18" i="31" s="1"/>
  <c r="D14" i="30"/>
  <c r="C47" i="30" l="1"/>
  <c r="C53" i="30"/>
  <c r="C14" i="30"/>
  <c r="I32" i="30" l="1"/>
  <c r="G14" i="30" l="1"/>
  <c r="F14" i="30"/>
  <c r="E14" i="30"/>
  <c r="L32" i="30"/>
  <c r="I52" i="30" l="1"/>
  <c r="I51" i="30"/>
  <c r="L23" i="30"/>
  <c r="G18" i="30"/>
  <c r="G56" i="30"/>
  <c r="E56" i="30"/>
  <c r="E58" i="30" s="1"/>
  <c r="I54" i="30"/>
  <c r="I53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1" i="30"/>
  <c r="I30" i="30"/>
  <c r="I29" i="30"/>
  <c r="I28" i="30"/>
  <c r="I27" i="30"/>
  <c r="I26" i="30"/>
  <c r="I25" i="30"/>
  <c r="D56" i="30"/>
  <c r="D58" i="30" s="1"/>
  <c r="I23" i="30"/>
  <c r="I22" i="30"/>
  <c r="K18" i="30"/>
  <c r="D18" i="30"/>
  <c r="C18" i="30"/>
  <c r="F18" i="30"/>
  <c r="E18" i="30"/>
  <c r="F56" i="30" l="1"/>
  <c r="F58" i="30" s="1"/>
  <c r="G58" i="30"/>
  <c r="L26" i="30" s="1"/>
  <c r="I14" i="30"/>
  <c r="I24" i="30"/>
  <c r="I56" i="30" s="1"/>
  <c r="C56" i="30"/>
  <c r="C58" i="30" s="1"/>
  <c r="L28" i="30" l="1"/>
  <c r="I18" i="30"/>
  <c r="I58" i="30"/>
  <c r="J18" i="30" l="1"/>
  <c r="L14" i="30"/>
  <c r="L18" i="30" s="1"/>
  <c r="L34" i="30"/>
</calcChain>
</file>

<file path=xl/sharedStrings.xml><?xml version="1.0" encoding="utf-8"?>
<sst xmlns="http://schemas.openxmlformats.org/spreadsheetml/2006/main" count="328" uniqueCount="76">
  <si>
    <t>Bradley Foundation</t>
  </si>
  <si>
    <t xml:space="preserve">Quarter </t>
  </si>
  <si>
    <t>Quarter</t>
  </si>
  <si>
    <t>Add: Accrual</t>
  </si>
  <si>
    <t>Less: Accrual</t>
  </si>
  <si>
    <t>Ending</t>
  </si>
  <si>
    <t>Total Paid</t>
  </si>
  <si>
    <t>Quarter Ending</t>
  </si>
  <si>
    <t>Grand Total</t>
  </si>
  <si>
    <t>Northern Trust</t>
  </si>
  <si>
    <t>Custodial Fees</t>
  </si>
  <si>
    <t>A/C # 24100-000</t>
  </si>
  <si>
    <t>A/C # 64900-000</t>
  </si>
  <si>
    <t>Credit</t>
  </si>
  <si>
    <t>Private I license fee</t>
  </si>
  <si>
    <t>Private I data mgmt fee and cap call mgmt</t>
  </si>
  <si>
    <t>Performance reporting</t>
  </si>
  <si>
    <t>Private I license fee (charged to Finance software)</t>
  </si>
  <si>
    <t>Private I reclass</t>
  </si>
  <si>
    <t>Accrual with Private i</t>
  </si>
  <si>
    <t>Custody</t>
  </si>
  <si>
    <t>Private i</t>
  </si>
  <si>
    <t>Total</t>
  </si>
  <si>
    <t>software for private I fee was done</t>
  </si>
  <si>
    <t>amount includes the private I portion</t>
  </si>
  <si>
    <t>OFI (1001002)</t>
  </si>
  <si>
    <t>Artisan (1003002)</t>
  </si>
  <si>
    <t>Distribution Account (8001002)</t>
  </si>
  <si>
    <t>Acacia (1004002)</t>
  </si>
  <si>
    <t>Legacy PE and VC (5002002)</t>
  </si>
  <si>
    <t>Baillie Gifford (1002002)</t>
  </si>
  <si>
    <t>AlphaOne (2002002)</t>
  </si>
  <si>
    <t>Rothschild (2003002)</t>
  </si>
  <si>
    <t>Fiduciary (2004002)</t>
  </si>
  <si>
    <t>Columbia (2005002)</t>
  </si>
  <si>
    <t>BNY Stock (2006002)</t>
  </si>
  <si>
    <t>Baird (3001002)</t>
  </si>
  <si>
    <t>Wellington (3002002)</t>
  </si>
  <si>
    <t>BNY Aggregate (3003002)</t>
  </si>
  <si>
    <t>Morgan Stanley (4001002)</t>
  </si>
  <si>
    <t>Cambridge Hedge (4002002)</t>
  </si>
  <si>
    <t>Cambridge PE and VC (5001002)</t>
  </si>
  <si>
    <t>Hancock (6003002)</t>
  </si>
  <si>
    <t>PIMCO (6004002)</t>
  </si>
  <si>
    <t>Heartwood (6005002)</t>
  </si>
  <si>
    <t>*</t>
  </si>
  <si>
    <t>custody</t>
  </si>
  <si>
    <t>private i</t>
  </si>
  <si>
    <t>Wells (2007002)</t>
  </si>
  <si>
    <t>Wellington Commodities (6006002)</t>
  </si>
  <si>
    <t>Vanguard US REIT (6007002)</t>
  </si>
  <si>
    <t>Vanguard Global ex-US REIT (6008002)</t>
  </si>
  <si>
    <t>Private I unfunded commitment reconciliation</t>
  </si>
  <si>
    <t>12/31/13 Accrual</t>
  </si>
  <si>
    <t>4Q14 Est.</t>
  </si>
  <si>
    <t>4Q14 inv. Due</t>
  </si>
  <si>
    <t>Transition Account (9001002)</t>
  </si>
  <si>
    <t>Global Timber Investors X (6009002)</t>
  </si>
  <si>
    <t>Standard Regulatory Support Fee</t>
  </si>
  <si>
    <t>* Note that $28,000 custody fee charge is on a one-month lag</t>
  </si>
  <si>
    <t>Year Ended December 31, 2015</t>
  </si>
  <si>
    <t>Paid 2015</t>
  </si>
  <si>
    <t>BNY 12/31/15</t>
  </si>
  <si>
    <t>2015 Expense</t>
  </si>
  <si>
    <t>4Q15 reclass entry to Finance</t>
  </si>
  <si>
    <t>in December 2015.  The accrual</t>
  </si>
  <si>
    <t>since it will not be paid until 2016.</t>
  </si>
  <si>
    <t>Shapiro (2008002)</t>
  </si>
  <si>
    <t>Dreyfus Govt. Cash (8002002)</t>
  </si>
  <si>
    <t>Baird Aggregate Bond (3004002)</t>
  </si>
  <si>
    <t>Baird Short-Term Bond (3005002)</t>
  </si>
  <si>
    <t>CA Timber (6010002)</t>
  </si>
  <si>
    <t>Cash Account (8001002)</t>
  </si>
  <si>
    <t>12/31/14 Accrual</t>
  </si>
  <si>
    <t>4Q15 Est.</t>
  </si>
  <si>
    <t>4Q15 inv.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</si>
</sst>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13">
    <font>
      <sz val="10"/>
      <name val="Arial"/>
    </font>
    <font>
      <sz val="10"/>
      <name val="Arial"/>
    </font>
    <font>
      <sz val="12"/>
      <name val="Arial MT"/>
    </font>
    <font>
      <sz val="8"/>
      <name val="TimesNewRomanPS"/>
      <family val="1"/>
    </font>
    <font>
      <sz val="12"/>
      <name val="TimesNewRomanPS"/>
      <family val="1"/>
    </font>
    <font>
      <b/>
      <sz val="12"/>
      <name val="TimesNewRomanPS"/>
      <family val="1"/>
    </font>
    <font>
      <b/>
      <u/>
      <sz val="12"/>
      <name val="TimesNewRomanPS"/>
      <family val="1"/>
    </font>
    <font>
      <u/>
      <sz val="12"/>
      <name val="TimesNewRomanPS"/>
      <family val="1"/>
    </font>
    <font>
      <u val="double"/>
      <sz val="12"/>
      <name val="TimesNewRomanPS"/>
      <family val="1"/>
    </font>
    <font>
      <sz val="10"/>
      <name val="Arial MT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3" applyFont="1" applyProtection="1"/>
    <xf numFmtId="0" fontId="4" fillId="0" borderId="0" xfId="3" applyFont="1" applyAlignment="1" applyProtection="1">
      <alignment horizontal="centerContinuous"/>
    </xf>
    <xf numFmtId="0" fontId="5" fillId="0" borderId="0" xfId="3" applyFont="1" applyAlignment="1" applyProtection="1">
      <alignment horizontal="centerContinuous"/>
    </xf>
    <xf numFmtId="0" fontId="4" fillId="0" borderId="0" xfId="3" applyFont="1" applyProtection="1"/>
    <xf numFmtId="0" fontId="5" fillId="0" borderId="1" xfId="3" applyFont="1" applyBorder="1" applyAlignment="1" applyProtection="1">
      <alignment horizontal="centerContinuous"/>
    </xf>
    <xf numFmtId="0" fontId="4" fillId="0" borderId="1" xfId="3" applyFont="1" applyBorder="1" applyAlignment="1" applyProtection="1">
      <alignment horizontal="centerContinuous"/>
    </xf>
    <xf numFmtId="0" fontId="4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3" applyFont="1" applyProtection="1"/>
    <xf numFmtId="14" fontId="7" fillId="0" borderId="0" xfId="3" applyNumberFormat="1" applyFont="1" applyAlignment="1" applyProtection="1">
      <alignment horizontal="center"/>
    </xf>
    <xf numFmtId="0" fontId="4" fillId="2" borderId="0" xfId="3" applyFont="1" applyFill="1" applyProtection="1"/>
    <xf numFmtId="43" fontId="4" fillId="0" borderId="0" xfId="1" applyFont="1" applyProtection="1"/>
    <xf numFmtId="43" fontId="4" fillId="2" borderId="0" xfId="1" applyFont="1" applyFill="1" applyProtection="1"/>
    <xf numFmtId="39" fontId="4" fillId="0" borderId="1" xfId="3" applyNumberFormat="1" applyFont="1" applyBorder="1" applyProtection="1"/>
    <xf numFmtId="0" fontId="4" fillId="0" borderId="1" xfId="3" applyFont="1" applyBorder="1" applyProtection="1"/>
    <xf numFmtId="39" fontId="4" fillId="2" borderId="1" xfId="3" applyNumberFormat="1" applyFont="1" applyFill="1" applyBorder="1" applyProtection="1"/>
    <xf numFmtId="39" fontId="4" fillId="0" borderId="0" xfId="3" applyNumberFormat="1" applyFont="1" applyProtection="1"/>
    <xf numFmtId="39" fontId="4" fillId="2" borderId="0" xfId="3" applyNumberFormat="1" applyFont="1" applyFill="1" applyProtection="1"/>
    <xf numFmtId="0" fontId="5" fillId="0" borderId="0" xfId="3" applyFont="1" applyAlignment="1" applyProtection="1">
      <alignment horizontal="right"/>
    </xf>
    <xf numFmtId="0" fontId="5" fillId="0" borderId="0" xfId="3" applyFont="1" applyProtection="1"/>
    <xf numFmtId="44" fontId="8" fillId="0" borderId="0" xfId="2" applyFont="1" applyAlignment="1" applyProtection="1">
      <alignment horizontal="right"/>
    </xf>
    <xf numFmtId="164" fontId="8" fillId="0" borderId="0" xfId="3" applyNumberFormat="1" applyFont="1" applyProtection="1"/>
    <xf numFmtId="0" fontId="9" fillId="0" borderId="0" xfId="3" applyFont="1" applyProtection="1"/>
    <xf numFmtId="7" fontId="8" fillId="0" borderId="0" xfId="3" applyNumberFormat="1" applyFont="1" applyProtection="1"/>
    <xf numFmtId="43" fontId="0" fillId="0" borderId="0" xfId="0" applyNumberFormat="1"/>
    <xf numFmtId="43" fontId="1" fillId="0" borderId="0" xfId="1"/>
    <xf numFmtId="0" fontId="11" fillId="0" borderId="0" xfId="0" applyFont="1"/>
    <xf numFmtId="43" fontId="11" fillId="0" borderId="0" xfId="1" applyFont="1"/>
    <xf numFmtId="43" fontId="11" fillId="0" borderId="0" xfId="1" applyFont="1" applyProtection="1"/>
    <xf numFmtId="43" fontId="11" fillId="0" borderId="0" xfId="1" applyFont="1" applyBorder="1"/>
    <xf numFmtId="43" fontId="11" fillId="0" borderId="2" xfId="1" applyFont="1" applyBorder="1"/>
    <xf numFmtId="43" fontId="11" fillId="0" borderId="0" xfId="1" applyFont="1" applyBorder="1" applyProtection="1"/>
    <xf numFmtId="43" fontId="11" fillId="0" borderId="2" xfId="1" applyFont="1" applyBorder="1" applyProtection="1"/>
    <xf numFmtId="43" fontId="11" fillId="0" borderId="0" xfId="0" applyNumberFormat="1" applyFont="1"/>
    <xf numFmtId="43" fontId="0" fillId="0" borderId="0" xfId="1" applyFont="1"/>
    <xf numFmtId="43" fontId="0" fillId="0" borderId="2" xfId="1" applyFont="1" applyBorder="1"/>
    <xf numFmtId="0" fontId="0" fillId="0" borderId="0" xfId="0" quotePrefix="1"/>
    <xf numFmtId="0" fontId="12" fillId="0" borderId="0" xfId="0" applyFont="1"/>
    <xf numFmtId="0" fontId="10" fillId="0" borderId="0" xfId="0" applyFont="1"/>
    <xf numFmtId="43" fontId="0" fillId="3" borderId="0" xfId="1" applyFont="1" applyFill="1"/>
    <xf numFmtId="43" fontId="4" fillId="0" borderId="0" xfId="1" applyFont="1" applyFill="1" applyProtection="1"/>
    <xf numFmtId="0" fontId="10" fillId="0" borderId="0" xfId="0" applyFont="1" applyAlignment="1">
      <alignment horizontal="left" vertical="top" wrapText="1"/>
    </xf>
    <xf numFmtId="43" fontId="0" fillId="0" borderId="0" xfId="1" applyFont="1" applyFill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61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42004</v>
      </c>
      <c r="D12" s="11">
        <v>42094</v>
      </c>
      <c r="E12" s="11">
        <v>42185</v>
      </c>
      <c r="F12" s="11">
        <v>42277</v>
      </c>
      <c r="G12" s="11">
        <v>42369</v>
      </c>
      <c r="H12" s="10"/>
      <c r="I12" s="9">
        <v>2015</v>
      </c>
      <c r="J12" s="11">
        <v>42369</v>
      </c>
      <c r="K12" s="11">
        <v>42004</v>
      </c>
      <c r="L12" s="9">
        <v>2015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28000+17521.6-6075</f>
        <v>39446.6</v>
      </c>
      <c r="D14" s="13">
        <f>28000+28000+28000+13279.37-6075</f>
        <v>91204.37</v>
      </c>
      <c r="E14" s="13">
        <f>28000+28000+28000</f>
        <v>84000</v>
      </c>
      <c r="F14" s="13">
        <f>28000+28000+28000</f>
        <v>84000</v>
      </c>
      <c r="G14" s="13">
        <f>28000+28000</f>
        <v>56000</v>
      </c>
      <c r="H14" s="13"/>
      <c r="I14" s="13">
        <f>SUM(A14:H14)</f>
        <v>354650.97</v>
      </c>
      <c r="J14" s="42"/>
      <c r="K14" s="13">
        <v>36925</v>
      </c>
      <c r="L14" s="14">
        <f>+I14+J14-K14</f>
        <v>317725.96999999997</v>
      </c>
      <c r="M14" s="26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39446.6</v>
      </c>
      <c r="D18" s="22">
        <f t="shared" si="0"/>
        <v>91204.37</v>
      </c>
      <c r="E18" s="22">
        <f t="shared" si="0"/>
        <v>84000</v>
      </c>
      <c r="F18" s="22">
        <f t="shared" si="0"/>
        <v>84000</v>
      </c>
      <c r="G18" s="22">
        <f t="shared" si="0"/>
        <v>56000</v>
      </c>
      <c r="H18" s="22"/>
      <c r="I18" s="22">
        <f t="shared" si="0"/>
        <v>354650.97</v>
      </c>
      <c r="J18" s="22">
        <f t="shared" si="0"/>
        <v>0</v>
      </c>
      <c r="K18" s="22">
        <f t="shared" si="0"/>
        <v>36925</v>
      </c>
      <c r="L18" s="22">
        <f t="shared" si="0"/>
        <v>317725.96999999997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490.37</v>
      </c>
      <c r="D22" s="29">
        <v>485.47</v>
      </c>
      <c r="E22" s="29"/>
      <c r="F22" s="29"/>
      <c r="G22" s="29"/>
      <c r="H22" s="29"/>
      <c r="I22" s="30">
        <f t="shared" ref="I22:I54" si="1">SUM(C22:G22)</f>
        <v>975.84</v>
      </c>
      <c r="J22" s="4"/>
      <c r="K22" t="s">
        <v>62</v>
      </c>
      <c r="L22" s="41">
        <v>406508.09</v>
      </c>
    </row>
    <row r="23" spans="1:13">
      <c r="A23" s="28" t="s">
        <v>30</v>
      </c>
      <c r="B23" s="28"/>
      <c r="C23" s="31">
        <v>618.35</v>
      </c>
      <c r="D23" s="31">
        <v>649.45000000000005</v>
      </c>
      <c r="E23" s="31"/>
      <c r="F23" s="31"/>
      <c r="G23" s="31"/>
      <c r="H23" s="31"/>
      <c r="I23" s="33">
        <f t="shared" ref="I23" si="2">SUM(C23:G23)</f>
        <v>1267.8000000000002</v>
      </c>
      <c r="K23" t="s">
        <v>53</v>
      </c>
      <c r="L23" s="36">
        <f>-K14</f>
        <v>-36925</v>
      </c>
      <c r="M23" t="s">
        <v>46</v>
      </c>
    </row>
    <row r="24" spans="1:13">
      <c r="A24" s="28" t="s">
        <v>26</v>
      </c>
      <c r="B24" s="28"/>
      <c r="C24" s="29">
        <v>11713.03</v>
      </c>
      <c r="D24" s="29">
        <v>9915.7999999999993</v>
      </c>
      <c r="E24" s="29"/>
      <c r="F24" s="29"/>
      <c r="G24" s="29"/>
      <c r="H24" s="29"/>
      <c r="I24" s="30">
        <f t="shared" si="1"/>
        <v>21628.83</v>
      </c>
      <c r="K24" t="s">
        <v>53</v>
      </c>
      <c r="L24" s="44">
        <v>-6075</v>
      </c>
      <c r="M24" t="s">
        <v>47</v>
      </c>
    </row>
    <row r="25" spans="1:13">
      <c r="A25" s="28" t="s">
        <v>28</v>
      </c>
      <c r="B25" s="28"/>
      <c r="C25" s="29">
        <v>194.05</v>
      </c>
      <c r="D25" s="29">
        <v>198.96</v>
      </c>
      <c r="E25" s="29"/>
      <c r="F25" s="29"/>
      <c r="G25" s="29"/>
      <c r="H25" s="29"/>
      <c r="I25" s="30">
        <f t="shared" ref="I25:I49" si="3">SUM(C25:G25)</f>
        <v>393.01</v>
      </c>
      <c r="K25" t="s">
        <v>54</v>
      </c>
      <c r="L25" s="44">
        <v>28000</v>
      </c>
      <c r="M25" s="40" t="s">
        <v>45</v>
      </c>
    </row>
    <row r="26" spans="1:13">
      <c r="A26" s="28" t="s">
        <v>31</v>
      </c>
      <c r="B26" s="28"/>
      <c r="C26" s="29">
        <v>3857</v>
      </c>
      <c r="D26" s="29">
        <v>0</v>
      </c>
      <c r="E26" s="29"/>
      <c r="F26" s="29"/>
      <c r="G26" s="29"/>
      <c r="H26" s="29"/>
      <c r="I26" s="30">
        <f t="shared" si="3"/>
        <v>3857</v>
      </c>
      <c r="K26" t="s">
        <v>55</v>
      </c>
      <c r="L26" s="41">
        <f>G58-28000</f>
        <v>-84000</v>
      </c>
    </row>
    <row r="27" spans="1:13">
      <c r="A27" s="28" t="s">
        <v>32</v>
      </c>
      <c r="B27" s="28"/>
      <c r="C27" s="31">
        <v>2753.95</v>
      </c>
      <c r="D27" s="31">
        <v>3867.32</v>
      </c>
      <c r="E27" s="31"/>
      <c r="F27" s="31"/>
      <c r="G27" s="31"/>
      <c r="H27" s="31"/>
      <c r="I27" s="33">
        <f t="shared" si="3"/>
        <v>6621.27</v>
      </c>
      <c r="K27" t="s">
        <v>18</v>
      </c>
      <c r="L27" s="37">
        <v>-24300</v>
      </c>
    </row>
    <row r="28" spans="1:13">
      <c r="A28" s="28" t="s">
        <v>33</v>
      </c>
      <c r="B28" s="28"/>
      <c r="C28" s="31">
        <v>2324.66</v>
      </c>
      <c r="D28" s="31">
        <v>2309.8000000000002</v>
      </c>
      <c r="E28" s="31"/>
      <c r="F28" s="31"/>
      <c r="G28" s="31"/>
      <c r="H28" s="31"/>
      <c r="I28" s="33">
        <f t="shared" si="3"/>
        <v>4634.46</v>
      </c>
      <c r="K28" s="38" t="s">
        <v>63</v>
      </c>
      <c r="L28" s="36">
        <f>SUM(L22:L27)</f>
        <v>283208.09000000003</v>
      </c>
      <c r="M28" s="26"/>
    </row>
    <row r="29" spans="1:13">
      <c r="A29" s="28" t="s">
        <v>34</v>
      </c>
      <c r="B29" s="28"/>
      <c r="C29" s="31">
        <v>3990.42</v>
      </c>
      <c r="D29" s="31">
        <v>3845.93</v>
      </c>
      <c r="E29" s="31"/>
      <c r="F29" s="31"/>
      <c r="G29" s="31"/>
      <c r="H29" s="31"/>
      <c r="I29" s="33">
        <f t="shared" si="3"/>
        <v>7836.35</v>
      </c>
    </row>
    <row r="30" spans="1:13">
      <c r="A30" s="28" t="s">
        <v>35</v>
      </c>
      <c r="B30" s="28"/>
      <c r="C30" s="31">
        <v>335.13</v>
      </c>
      <c r="D30" s="31">
        <v>191.39</v>
      </c>
      <c r="E30" s="31"/>
      <c r="F30" s="31"/>
      <c r="G30" s="31"/>
      <c r="H30" s="31"/>
      <c r="I30" s="33">
        <f t="shared" si="3"/>
        <v>526.52</v>
      </c>
    </row>
    <row r="31" spans="1:13">
      <c r="A31" s="28" t="s">
        <v>48</v>
      </c>
      <c r="B31" s="28"/>
      <c r="C31" s="31">
        <v>4363.49</v>
      </c>
      <c r="D31" s="31">
        <v>5233.9799999999996</v>
      </c>
      <c r="E31" s="31"/>
      <c r="F31" s="31"/>
      <c r="G31" s="31"/>
      <c r="H31" s="31"/>
      <c r="I31" s="33">
        <f t="shared" si="3"/>
        <v>9597.4699999999993</v>
      </c>
      <c r="K31" s="39" t="s">
        <v>19</v>
      </c>
    </row>
    <row r="32" spans="1:13">
      <c r="A32" s="28" t="s">
        <v>67</v>
      </c>
      <c r="B32" s="28"/>
      <c r="C32" s="31">
        <v>1265.43</v>
      </c>
      <c r="D32" s="31">
        <v>2000.34</v>
      </c>
      <c r="E32" s="31"/>
      <c r="F32" s="31"/>
      <c r="G32" s="31"/>
      <c r="H32" s="31"/>
      <c r="I32" s="33">
        <f t="shared" si="3"/>
        <v>3265.77</v>
      </c>
      <c r="K32" t="s">
        <v>20</v>
      </c>
      <c r="L32" s="41">
        <f>J14</f>
        <v>0</v>
      </c>
    </row>
    <row r="33" spans="1:12">
      <c r="A33" s="28" t="s">
        <v>36</v>
      </c>
      <c r="B33" s="28"/>
      <c r="C33" s="29">
        <v>4455.9399999999996</v>
      </c>
      <c r="D33" s="29">
        <v>4571.68</v>
      </c>
      <c r="E33" s="29"/>
      <c r="F33" s="29"/>
      <c r="G33" s="29"/>
      <c r="H33" s="29"/>
      <c r="I33" s="30">
        <f t="shared" si="3"/>
        <v>9027.619999999999</v>
      </c>
      <c r="K33" t="s">
        <v>21</v>
      </c>
      <c r="L33" s="37">
        <v>6075</v>
      </c>
    </row>
    <row r="34" spans="1:12">
      <c r="A34" s="28" t="s">
        <v>37</v>
      </c>
      <c r="B34" s="28"/>
      <c r="C34" s="31">
        <v>387.47</v>
      </c>
      <c r="D34" s="31">
        <v>381.28</v>
      </c>
      <c r="E34" s="31"/>
      <c r="F34" s="31"/>
      <c r="G34" s="31"/>
      <c r="H34" s="31"/>
      <c r="I34" s="33">
        <f t="shared" si="3"/>
        <v>768.75</v>
      </c>
      <c r="K34" s="40" t="s">
        <v>22</v>
      </c>
      <c r="L34" s="36">
        <f>SUM(L32:L33)</f>
        <v>6075</v>
      </c>
    </row>
    <row r="35" spans="1:12">
      <c r="A35" s="28" t="s">
        <v>38</v>
      </c>
      <c r="B35" s="28"/>
      <c r="C35" s="31">
        <v>302.36</v>
      </c>
      <c r="D35" s="31">
        <v>167.01</v>
      </c>
      <c r="E35" s="31"/>
      <c r="F35" s="31"/>
      <c r="G35" s="31"/>
      <c r="H35" s="31"/>
      <c r="I35" s="33">
        <f t="shared" si="3"/>
        <v>469.37</v>
      </c>
    </row>
    <row r="36" spans="1:12">
      <c r="A36" s="28" t="s">
        <v>39</v>
      </c>
      <c r="B36" s="28"/>
      <c r="C36" s="29">
        <v>187.94</v>
      </c>
      <c r="D36" s="29">
        <v>187.93</v>
      </c>
      <c r="E36" s="29"/>
      <c r="F36" s="29"/>
      <c r="G36" s="29"/>
      <c r="H36" s="29"/>
      <c r="I36" s="30">
        <f t="shared" si="3"/>
        <v>375.87</v>
      </c>
      <c r="K36" s="40" t="s">
        <v>64</v>
      </c>
    </row>
    <row r="37" spans="1:12">
      <c r="A37" s="28" t="s">
        <v>40</v>
      </c>
      <c r="B37" s="28"/>
      <c r="C37" s="29">
        <v>8076.51</v>
      </c>
      <c r="D37" s="29">
        <v>7316.64</v>
      </c>
      <c r="E37" s="29"/>
      <c r="F37" s="29"/>
      <c r="G37" s="29"/>
      <c r="H37" s="29"/>
      <c r="I37" s="30">
        <f t="shared" si="3"/>
        <v>15393.150000000001</v>
      </c>
      <c r="K37" s="40" t="s">
        <v>23</v>
      </c>
    </row>
    <row r="38" spans="1:12">
      <c r="A38" s="28" t="s">
        <v>41</v>
      </c>
      <c r="B38" s="28"/>
      <c r="C38" s="29">
        <v>13637.52</v>
      </c>
      <c r="D38" s="29">
        <v>13783.35</v>
      </c>
      <c r="E38" s="29"/>
      <c r="F38" s="29"/>
      <c r="G38" s="29"/>
      <c r="H38" s="29"/>
      <c r="I38" s="30">
        <f t="shared" si="3"/>
        <v>27420.870000000003</v>
      </c>
      <c r="K38" s="40" t="s">
        <v>65</v>
      </c>
    </row>
    <row r="39" spans="1:12">
      <c r="A39" s="28" t="s">
        <v>29</v>
      </c>
      <c r="B39" s="28"/>
      <c r="C39" s="29">
        <v>1503.68</v>
      </c>
      <c r="D39" s="29">
        <v>1318.46</v>
      </c>
      <c r="E39" s="29"/>
      <c r="F39" s="29"/>
      <c r="G39" s="29"/>
      <c r="H39" s="29"/>
      <c r="I39" s="30">
        <f t="shared" si="3"/>
        <v>2822.1400000000003</v>
      </c>
      <c r="K39" s="40" t="s">
        <v>24</v>
      </c>
    </row>
    <row r="40" spans="1:12">
      <c r="A40" s="28" t="s">
        <v>42</v>
      </c>
      <c r="B40" s="28"/>
      <c r="C40" s="31">
        <v>289.77999999999997</v>
      </c>
      <c r="D40" s="31">
        <v>289.77999999999997</v>
      </c>
      <c r="E40" s="31"/>
      <c r="F40" s="31"/>
      <c r="G40" s="31"/>
      <c r="H40" s="31"/>
      <c r="I40" s="33">
        <f t="shared" si="3"/>
        <v>579.55999999999995</v>
      </c>
      <c r="K40" s="40" t="s">
        <v>66</v>
      </c>
    </row>
    <row r="41" spans="1:12">
      <c r="A41" s="28" t="s">
        <v>43</v>
      </c>
      <c r="B41" s="28"/>
      <c r="C41" s="29">
        <v>327.52999999999997</v>
      </c>
      <c r="D41" s="29">
        <v>314.06</v>
      </c>
      <c r="E41" s="29"/>
      <c r="F41" s="29"/>
      <c r="G41" s="29"/>
      <c r="H41" s="29"/>
      <c r="I41" s="30">
        <f t="shared" si="3"/>
        <v>641.58999999999992</v>
      </c>
    </row>
    <row r="42" spans="1:12">
      <c r="A42" s="28" t="s">
        <v>44</v>
      </c>
      <c r="B42" s="28"/>
      <c r="C42" s="31">
        <v>212.5</v>
      </c>
      <c r="D42" s="31">
        <v>222.76</v>
      </c>
      <c r="E42" s="31"/>
      <c r="F42" s="31"/>
      <c r="G42" s="31"/>
      <c r="H42" s="31"/>
      <c r="I42" s="33">
        <f t="shared" si="3"/>
        <v>435.26</v>
      </c>
    </row>
    <row r="43" spans="1:12">
      <c r="A43" s="28" t="s">
        <v>49</v>
      </c>
      <c r="B43" s="28"/>
      <c r="C43" s="31">
        <v>302.72000000000003</v>
      </c>
      <c r="D43" s="31">
        <v>337.49</v>
      </c>
      <c r="E43" s="31"/>
      <c r="F43" s="31"/>
      <c r="G43" s="31"/>
      <c r="H43" s="31"/>
      <c r="I43" s="33">
        <f t="shared" si="3"/>
        <v>640.21</v>
      </c>
      <c r="K43" s="47" t="s">
        <v>59</v>
      </c>
      <c r="L43" s="47"/>
    </row>
    <row r="44" spans="1:12">
      <c r="A44" s="28" t="s">
        <v>50</v>
      </c>
      <c r="B44" s="28"/>
      <c r="C44" s="31">
        <v>254.18</v>
      </c>
      <c r="D44" s="31">
        <v>252.43</v>
      </c>
      <c r="E44" s="31"/>
      <c r="F44" s="31"/>
      <c r="G44" s="31"/>
      <c r="H44" s="31"/>
      <c r="I44" s="33">
        <f t="shared" si="3"/>
        <v>506.61</v>
      </c>
      <c r="K44" s="47"/>
      <c r="L44" s="47"/>
    </row>
    <row r="45" spans="1:12">
      <c r="A45" s="28" t="s">
        <v>51</v>
      </c>
      <c r="B45" s="28"/>
      <c r="C45" s="31">
        <v>237.81</v>
      </c>
      <c r="D45" s="31">
        <v>242.64</v>
      </c>
      <c r="E45" s="31"/>
      <c r="F45" s="31"/>
      <c r="G45" s="31"/>
      <c r="H45" s="31"/>
      <c r="I45" s="33">
        <f t="shared" si="3"/>
        <v>480.45</v>
      </c>
      <c r="K45" s="43"/>
      <c r="L45" s="43"/>
    </row>
    <row r="46" spans="1:12">
      <c r="A46" s="28" t="s">
        <v>57</v>
      </c>
      <c r="B46" s="28"/>
      <c r="C46" s="31">
        <v>211.33</v>
      </c>
      <c r="D46" s="31">
        <v>195.053</v>
      </c>
      <c r="E46" s="31"/>
      <c r="F46" s="31"/>
      <c r="G46" s="31"/>
      <c r="H46" s="31"/>
      <c r="I46" s="33">
        <f t="shared" si="3"/>
        <v>406.38300000000004</v>
      </c>
    </row>
    <row r="47" spans="1:12">
      <c r="A47" s="28" t="s">
        <v>27</v>
      </c>
      <c r="B47" s="28"/>
      <c r="C47" s="29">
        <f>146.2+93.5</f>
        <v>239.7</v>
      </c>
      <c r="D47" s="29">
        <f>475.87+77</f>
        <v>552.87</v>
      </c>
      <c r="E47" s="29"/>
      <c r="F47" s="29"/>
      <c r="G47" s="29"/>
      <c r="H47" s="29"/>
      <c r="I47" s="30">
        <f t="shared" si="3"/>
        <v>792.56999999999994</v>
      </c>
    </row>
    <row r="48" spans="1:12">
      <c r="A48" s="28" t="s">
        <v>56</v>
      </c>
      <c r="B48" s="28"/>
      <c r="C48" s="29">
        <v>0</v>
      </c>
      <c r="D48" s="29">
        <v>0</v>
      </c>
      <c r="E48" s="29"/>
      <c r="F48" s="29"/>
      <c r="G48" s="29"/>
      <c r="H48" s="29"/>
      <c r="I48" s="30">
        <f t="shared" si="3"/>
        <v>0</v>
      </c>
    </row>
    <row r="49" spans="1:9">
      <c r="A49" s="28" t="s">
        <v>58</v>
      </c>
      <c r="B49" s="28"/>
      <c r="C49" s="29">
        <v>1000</v>
      </c>
      <c r="D49" s="29">
        <v>1000</v>
      </c>
      <c r="E49" s="29"/>
      <c r="F49" s="29"/>
      <c r="G49" s="29"/>
      <c r="H49" s="29"/>
      <c r="I49" s="30">
        <f t="shared" si="3"/>
        <v>2000</v>
      </c>
    </row>
    <row r="50" spans="1:9">
      <c r="A50" s="28" t="s">
        <v>16</v>
      </c>
      <c r="B50" s="28"/>
      <c r="C50" s="31">
        <v>21562.5</v>
      </c>
      <c r="D50" s="31">
        <v>21312.5</v>
      </c>
      <c r="E50" s="31"/>
      <c r="F50" s="31"/>
      <c r="G50" s="31"/>
      <c r="H50" s="31"/>
      <c r="I50" s="33">
        <f t="shared" si="1"/>
        <v>42875</v>
      </c>
    </row>
    <row r="51" spans="1:9">
      <c r="A51" s="28" t="s">
        <v>14</v>
      </c>
      <c r="B51" s="28"/>
      <c r="C51" s="31">
        <v>6075</v>
      </c>
      <c r="D51" s="31">
        <v>6075</v>
      </c>
      <c r="E51" s="31"/>
      <c r="F51" s="31"/>
      <c r="G51" s="31"/>
      <c r="H51" s="31"/>
      <c r="I51" s="33">
        <f t="shared" si="1"/>
        <v>12150</v>
      </c>
    </row>
    <row r="52" spans="1:9">
      <c r="A52" s="28" t="s">
        <v>17</v>
      </c>
      <c r="B52" s="28"/>
      <c r="C52" s="31">
        <v>-6075</v>
      </c>
      <c r="D52" s="31">
        <v>-6075</v>
      </c>
      <c r="E52" s="31"/>
      <c r="F52" s="31"/>
      <c r="G52" s="31"/>
      <c r="H52" s="31"/>
      <c r="I52" s="33">
        <f t="shared" si="1"/>
        <v>-12150</v>
      </c>
    </row>
    <row r="53" spans="1:9">
      <c r="A53" s="28" t="s">
        <v>15</v>
      </c>
      <c r="B53" s="28"/>
      <c r="C53" s="31">
        <f>1443.75+6545</f>
        <v>7988.75</v>
      </c>
      <c r="D53" s="31">
        <f>1425+6460</f>
        <v>7885</v>
      </c>
      <c r="E53" s="31"/>
      <c r="F53" s="31"/>
      <c r="G53" s="31"/>
      <c r="H53" s="31"/>
      <c r="I53" s="33">
        <f t="shared" si="1"/>
        <v>15873.75</v>
      </c>
    </row>
    <row r="54" spans="1:9">
      <c r="A54" s="28" t="s">
        <v>52</v>
      </c>
      <c r="B54" s="28"/>
      <c r="C54" s="31">
        <v>2362.5</v>
      </c>
      <c r="D54" s="31">
        <v>2175</v>
      </c>
      <c r="E54" s="31"/>
      <c r="F54" s="31"/>
      <c r="G54" s="31"/>
      <c r="H54" s="31"/>
      <c r="I54" s="33">
        <f t="shared" si="1"/>
        <v>4537.5</v>
      </c>
    </row>
    <row r="55" spans="1:9">
      <c r="A55" s="28"/>
      <c r="B55" s="28"/>
      <c r="C55" s="32"/>
      <c r="D55" s="32"/>
      <c r="E55" s="32"/>
      <c r="F55" s="32"/>
      <c r="G55" s="32"/>
      <c r="H55" s="31"/>
      <c r="I55" s="34"/>
    </row>
    <row r="56" spans="1:9">
      <c r="A56" s="28"/>
      <c r="B56" s="28"/>
      <c r="C56" s="29">
        <f>SUM(C22:C55)</f>
        <v>95446.6</v>
      </c>
      <c r="D56" s="29">
        <f>SUM(D22:D55)</f>
        <v>91204.372999999992</v>
      </c>
      <c r="E56" s="29">
        <f>SUM(E22:E55)</f>
        <v>0</v>
      </c>
      <c r="F56" s="29">
        <f>SUM(F22:F55)</f>
        <v>0</v>
      </c>
      <c r="G56" s="29">
        <f>SUM(G22:G55)</f>
        <v>0</v>
      </c>
      <c r="H56" s="29"/>
      <c r="I56" s="29">
        <f>SUM(I22:I55)</f>
        <v>186650.973</v>
      </c>
    </row>
    <row r="57" spans="1:9">
      <c r="C57" s="27"/>
      <c r="D57" s="27"/>
      <c r="E57" s="27"/>
      <c r="F57" s="27"/>
      <c r="G57" s="27"/>
      <c r="H57" s="27"/>
      <c r="I57" s="27"/>
    </row>
    <row r="58" spans="1:9">
      <c r="A58" s="28" t="s">
        <v>13</v>
      </c>
      <c r="B58" s="28"/>
      <c r="C58" s="35">
        <f>C56-C14</f>
        <v>56000.000000000007</v>
      </c>
      <c r="D58" s="35">
        <f>D56-D14</f>
        <v>2.9999999969732016E-3</v>
      </c>
      <c r="E58" s="35">
        <f>E56-E14</f>
        <v>-84000</v>
      </c>
      <c r="F58" s="35">
        <f>F56-F14</f>
        <v>-84000</v>
      </c>
      <c r="G58" s="35">
        <f>G56-G14</f>
        <v>-56000</v>
      </c>
      <c r="H58" s="28"/>
      <c r="I58" s="35">
        <f>I56-I14</f>
        <v>-167999.99699999997</v>
      </c>
    </row>
    <row r="59" spans="1:9">
      <c r="G59" s="26"/>
    </row>
    <row r="60" spans="1:9">
      <c r="C60" s="26"/>
      <c r="G60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61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42004</v>
      </c>
      <c r="D12" s="11">
        <v>42094</v>
      </c>
      <c r="E12" s="11">
        <v>42185</v>
      </c>
      <c r="F12" s="11">
        <v>42277</v>
      </c>
      <c r="G12" s="11">
        <v>42369</v>
      </c>
      <c r="H12" s="10"/>
      <c r="I12" s="9">
        <v>2015</v>
      </c>
      <c r="J12" s="11">
        <v>42369</v>
      </c>
      <c r="K12" s="11">
        <v>42004</v>
      </c>
      <c r="L12" s="9">
        <v>2015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28000+17521.6-6075</f>
        <v>39446.6</v>
      </c>
      <c r="D14" s="13">
        <f>28000+28000+28000+13279.37-6075</f>
        <v>91204.37</v>
      </c>
      <c r="E14" s="13">
        <f>28000+28000</f>
        <v>56000</v>
      </c>
      <c r="F14" s="13"/>
      <c r="G14" s="13"/>
      <c r="H14" s="13"/>
      <c r="I14" s="13">
        <f>SUM(A14:H14)</f>
        <v>186650.97</v>
      </c>
      <c r="J14" s="42">
        <f>28000+14340.33-6075</f>
        <v>36265.33</v>
      </c>
      <c r="K14" s="13">
        <v>36925</v>
      </c>
      <c r="L14" s="14">
        <f>+I14+J14-K14</f>
        <v>185991.3</v>
      </c>
      <c r="M14" s="26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39446.6</v>
      </c>
      <c r="D18" s="22">
        <f t="shared" si="0"/>
        <v>91204.37</v>
      </c>
      <c r="E18" s="22">
        <f t="shared" si="0"/>
        <v>56000</v>
      </c>
      <c r="F18" s="22">
        <f t="shared" si="0"/>
        <v>0</v>
      </c>
      <c r="G18" s="22">
        <f t="shared" si="0"/>
        <v>0</v>
      </c>
      <c r="H18" s="22"/>
      <c r="I18" s="22">
        <f t="shared" si="0"/>
        <v>186650.97</v>
      </c>
      <c r="J18" s="22">
        <f t="shared" si="0"/>
        <v>36265.33</v>
      </c>
      <c r="K18" s="22">
        <f t="shared" si="0"/>
        <v>36925</v>
      </c>
      <c r="L18" s="22">
        <f t="shared" si="0"/>
        <v>185991.3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24"/>
      <c r="B20" s="4"/>
      <c r="C20" s="4"/>
      <c r="D20" s="4"/>
      <c r="E20" s="4"/>
      <c r="F20" s="25"/>
      <c r="G20" s="25"/>
      <c r="H20" s="4"/>
      <c r="I20" s="4"/>
      <c r="J20" s="4"/>
      <c r="K20" s="4"/>
      <c r="L20" s="4"/>
    </row>
    <row r="21" spans="1:13" ht="15.75">
      <c r="A21" s="28" t="s">
        <v>25</v>
      </c>
      <c r="B21" s="28"/>
      <c r="C21" s="29">
        <v>490.37</v>
      </c>
      <c r="D21" s="29">
        <v>485.47</v>
      </c>
      <c r="E21" s="29">
        <v>487.25</v>
      </c>
      <c r="F21" s="29"/>
      <c r="G21" s="29"/>
      <c r="H21" s="29"/>
      <c r="I21" s="30">
        <f t="shared" ref="I21:I57" si="1">SUM(C21:G21)</f>
        <v>1463.0900000000001</v>
      </c>
      <c r="J21" s="4"/>
      <c r="K21" t="s">
        <v>62</v>
      </c>
      <c r="L21" s="41">
        <v>406508.09</v>
      </c>
    </row>
    <row r="22" spans="1:13">
      <c r="A22" s="28" t="s">
        <v>30</v>
      </c>
      <c r="B22" s="28"/>
      <c r="C22" s="31">
        <v>618.35</v>
      </c>
      <c r="D22" s="31">
        <v>649.45000000000005</v>
      </c>
      <c r="E22" s="31">
        <v>580.49</v>
      </c>
      <c r="F22" s="31"/>
      <c r="G22" s="31"/>
      <c r="H22" s="31"/>
      <c r="I22" s="33">
        <f t="shared" ref="I22" si="2">SUM(C22:G22)</f>
        <v>1848.2900000000002</v>
      </c>
      <c r="K22" t="s">
        <v>73</v>
      </c>
      <c r="L22" s="36">
        <f>-K14</f>
        <v>-36925</v>
      </c>
      <c r="M22" t="s">
        <v>46</v>
      </c>
    </row>
    <row r="23" spans="1:13">
      <c r="A23" s="28" t="s">
        <v>26</v>
      </c>
      <c r="B23" s="28"/>
      <c r="C23" s="29">
        <v>11713.03</v>
      </c>
      <c r="D23" s="29">
        <v>9915.7999999999993</v>
      </c>
      <c r="E23" s="29">
        <v>11116.97</v>
      </c>
      <c r="F23" s="29"/>
      <c r="G23" s="29"/>
      <c r="H23" s="29"/>
      <c r="I23" s="30">
        <f t="shared" si="1"/>
        <v>32745.800000000003</v>
      </c>
      <c r="K23" t="s">
        <v>73</v>
      </c>
      <c r="L23" s="44">
        <v>-6075</v>
      </c>
      <c r="M23" t="s">
        <v>47</v>
      </c>
    </row>
    <row r="24" spans="1:13">
      <c r="A24" s="28" t="s">
        <v>28</v>
      </c>
      <c r="B24" s="28"/>
      <c r="C24" s="29">
        <v>194.05</v>
      </c>
      <c r="D24" s="29">
        <v>198.96</v>
      </c>
      <c r="E24" s="29">
        <v>195.79</v>
      </c>
      <c r="F24" s="29"/>
      <c r="G24" s="29"/>
      <c r="H24" s="29"/>
      <c r="I24" s="30">
        <f t="shared" ref="I24:I52" si="3">SUM(C24:G24)</f>
        <v>588.79999999999995</v>
      </c>
      <c r="K24" t="s">
        <v>74</v>
      </c>
      <c r="L24" s="44">
        <v>28000</v>
      </c>
      <c r="M24" s="40" t="s">
        <v>45</v>
      </c>
    </row>
    <row r="25" spans="1:13">
      <c r="A25" s="28" t="s">
        <v>31</v>
      </c>
      <c r="B25" s="28"/>
      <c r="C25" s="29">
        <v>3857</v>
      </c>
      <c r="D25" s="29">
        <v>0</v>
      </c>
      <c r="E25" s="29">
        <v>0</v>
      </c>
      <c r="F25" s="29"/>
      <c r="G25" s="29"/>
      <c r="H25" s="29"/>
      <c r="I25" s="30">
        <f t="shared" si="3"/>
        <v>3857</v>
      </c>
      <c r="K25" t="s">
        <v>75</v>
      </c>
      <c r="L25" s="41">
        <f>G61-28000</f>
        <v>-28000</v>
      </c>
    </row>
    <row r="26" spans="1:13">
      <c r="A26" s="28" t="s">
        <v>32</v>
      </c>
      <c r="B26" s="28"/>
      <c r="C26" s="31">
        <v>2753.95</v>
      </c>
      <c r="D26" s="31">
        <v>3867.32</v>
      </c>
      <c r="E26" s="31">
        <v>2618.8200000000002</v>
      </c>
      <c r="F26" s="31"/>
      <c r="G26" s="31"/>
      <c r="H26" s="31"/>
      <c r="I26" s="33">
        <f t="shared" si="3"/>
        <v>9240.09</v>
      </c>
      <c r="K26" t="s">
        <v>18</v>
      </c>
      <c r="L26" s="37">
        <v>-24300</v>
      </c>
    </row>
    <row r="27" spans="1:13">
      <c r="A27" s="28" t="s">
        <v>33</v>
      </c>
      <c r="B27" s="28"/>
      <c r="C27" s="31">
        <v>2324.66</v>
      </c>
      <c r="D27" s="31">
        <v>2309.8000000000002</v>
      </c>
      <c r="E27" s="31">
        <v>2450.87</v>
      </c>
      <c r="F27" s="31"/>
      <c r="G27" s="31"/>
      <c r="H27" s="31"/>
      <c r="I27" s="33">
        <f t="shared" si="3"/>
        <v>7085.33</v>
      </c>
      <c r="K27" s="38" t="s">
        <v>63</v>
      </c>
      <c r="L27" s="36">
        <f>SUM(L21:L26)</f>
        <v>339208.09</v>
      </c>
      <c r="M27" s="26"/>
    </row>
    <row r="28" spans="1:13">
      <c r="A28" s="28" t="s">
        <v>34</v>
      </c>
      <c r="B28" s="28"/>
      <c r="C28" s="31">
        <v>3990.42</v>
      </c>
      <c r="D28" s="31">
        <v>3845.93</v>
      </c>
      <c r="E28" s="31">
        <v>3578.69</v>
      </c>
      <c r="F28" s="31"/>
      <c r="G28" s="31"/>
      <c r="H28" s="31"/>
      <c r="I28" s="33">
        <f t="shared" si="3"/>
        <v>11415.04</v>
      </c>
    </row>
    <row r="29" spans="1:13">
      <c r="A29" s="28" t="s">
        <v>35</v>
      </c>
      <c r="B29" s="28"/>
      <c r="C29" s="31">
        <v>335.13</v>
      </c>
      <c r="D29" s="31">
        <v>191.39</v>
      </c>
      <c r="E29" s="31">
        <v>0</v>
      </c>
      <c r="F29" s="31"/>
      <c r="G29" s="31"/>
      <c r="H29" s="31"/>
      <c r="I29" s="33">
        <f t="shared" si="3"/>
        <v>526.52</v>
      </c>
    </row>
    <row r="30" spans="1:13">
      <c r="A30" s="28" t="s">
        <v>48</v>
      </c>
      <c r="B30" s="28"/>
      <c r="C30" s="31">
        <v>4363.49</v>
      </c>
      <c r="D30" s="31">
        <v>5233.9799999999996</v>
      </c>
      <c r="E30" s="31">
        <v>5444.61</v>
      </c>
      <c r="F30" s="31"/>
      <c r="G30" s="31"/>
      <c r="H30" s="31"/>
      <c r="I30" s="33">
        <f t="shared" si="3"/>
        <v>15042.079999999998</v>
      </c>
      <c r="K30" s="39" t="s">
        <v>19</v>
      </c>
    </row>
    <row r="31" spans="1:13">
      <c r="A31" s="28" t="s">
        <v>67</v>
      </c>
      <c r="B31" s="28"/>
      <c r="C31" s="31">
        <v>1265.43</v>
      </c>
      <c r="D31" s="31">
        <v>2000.34</v>
      </c>
      <c r="E31" s="31">
        <v>1805.18</v>
      </c>
      <c r="F31" s="31"/>
      <c r="G31" s="31"/>
      <c r="H31" s="31"/>
      <c r="I31" s="33">
        <f t="shared" si="3"/>
        <v>5070.95</v>
      </c>
      <c r="K31" t="s">
        <v>20</v>
      </c>
      <c r="L31" s="41">
        <f>J14</f>
        <v>36265.33</v>
      </c>
    </row>
    <row r="32" spans="1:13">
      <c r="A32" s="28" t="s">
        <v>36</v>
      </c>
      <c r="B32" s="28"/>
      <c r="C32" s="29">
        <v>4455.9399999999996</v>
      </c>
      <c r="D32" s="29">
        <v>4571.68</v>
      </c>
      <c r="E32" s="29">
        <v>2040.4</v>
      </c>
      <c r="F32" s="29"/>
      <c r="G32" s="29"/>
      <c r="H32" s="29"/>
      <c r="I32" s="30">
        <f t="shared" si="3"/>
        <v>11068.019999999999</v>
      </c>
      <c r="K32" t="s">
        <v>21</v>
      </c>
      <c r="L32" s="37">
        <v>6075</v>
      </c>
    </row>
    <row r="33" spans="1:12">
      <c r="A33" s="28" t="s">
        <v>37</v>
      </c>
      <c r="B33" s="28"/>
      <c r="C33" s="31">
        <v>387.47</v>
      </c>
      <c r="D33" s="31">
        <v>381.28</v>
      </c>
      <c r="E33" s="31">
        <v>276.02999999999997</v>
      </c>
      <c r="F33" s="31"/>
      <c r="G33" s="31"/>
      <c r="H33" s="31"/>
      <c r="I33" s="33">
        <f t="shared" si="3"/>
        <v>1044.78</v>
      </c>
      <c r="K33" s="40" t="s">
        <v>22</v>
      </c>
      <c r="L33" s="36">
        <f>SUM(L31:L32)</f>
        <v>42340.33</v>
      </c>
    </row>
    <row r="34" spans="1:12">
      <c r="A34" s="28" t="s">
        <v>38</v>
      </c>
      <c r="B34" s="28"/>
      <c r="C34" s="31">
        <v>302.36</v>
      </c>
      <c r="D34" s="31">
        <v>167.01</v>
      </c>
      <c r="E34" s="31">
        <v>0</v>
      </c>
      <c r="F34" s="31"/>
      <c r="G34" s="31"/>
      <c r="H34" s="31"/>
      <c r="I34" s="33">
        <f t="shared" si="3"/>
        <v>469.37</v>
      </c>
    </row>
    <row r="35" spans="1:12">
      <c r="A35" s="28" t="s">
        <v>39</v>
      </c>
      <c r="B35" s="28"/>
      <c r="C35" s="29">
        <v>187.94</v>
      </c>
      <c r="D35" s="29">
        <v>187.93</v>
      </c>
      <c r="E35" s="29">
        <v>192.38</v>
      </c>
      <c r="F35" s="29"/>
      <c r="G35" s="29"/>
      <c r="H35" s="29"/>
      <c r="I35" s="30">
        <f t="shared" si="3"/>
        <v>568.25</v>
      </c>
      <c r="K35" s="40" t="s">
        <v>64</v>
      </c>
    </row>
    <row r="36" spans="1:12">
      <c r="A36" s="28" t="s">
        <v>40</v>
      </c>
      <c r="B36" s="28"/>
      <c r="C36" s="29">
        <v>8076.51</v>
      </c>
      <c r="D36" s="29">
        <v>7316.64</v>
      </c>
      <c r="E36" s="29">
        <v>7516.07</v>
      </c>
      <c r="F36" s="29"/>
      <c r="G36" s="29"/>
      <c r="H36" s="29"/>
      <c r="I36" s="30">
        <f t="shared" si="3"/>
        <v>22909.22</v>
      </c>
      <c r="K36" s="40" t="s">
        <v>23</v>
      </c>
    </row>
    <row r="37" spans="1:12">
      <c r="A37" s="28" t="s">
        <v>41</v>
      </c>
      <c r="B37" s="28"/>
      <c r="C37" s="29">
        <v>13637.52</v>
      </c>
      <c r="D37" s="29">
        <v>13783.35</v>
      </c>
      <c r="E37" s="29">
        <v>14718.95</v>
      </c>
      <c r="F37" s="29"/>
      <c r="G37" s="29"/>
      <c r="H37" s="29"/>
      <c r="I37" s="30">
        <f t="shared" si="3"/>
        <v>42139.820000000007</v>
      </c>
      <c r="K37" s="40" t="s">
        <v>65</v>
      </c>
    </row>
    <row r="38" spans="1:12">
      <c r="A38" s="28" t="s">
        <v>29</v>
      </c>
      <c r="B38" s="28"/>
      <c r="C38" s="29">
        <v>1503.68</v>
      </c>
      <c r="D38" s="29">
        <v>1318.46</v>
      </c>
      <c r="E38" s="29">
        <v>1350.69</v>
      </c>
      <c r="F38" s="29"/>
      <c r="G38" s="29"/>
      <c r="H38" s="29"/>
      <c r="I38" s="30">
        <f t="shared" si="3"/>
        <v>4172.83</v>
      </c>
      <c r="K38" s="40" t="s">
        <v>24</v>
      </c>
    </row>
    <row r="39" spans="1:12">
      <c r="A39" s="28" t="s">
        <v>42</v>
      </c>
      <c r="B39" s="28"/>
      <c r="C39" s="31">
        <v>289.77999999999997</v>
      </c>
      <c r="D39" s="31">
        <v>289.77999999999997</v>
      </c>
      <c r="E39" s="31">
        <v>307.97000000000003</v>
      </c>
      <c r="F39" s="31"/>
      <c r="G39" s="31"/>
      <c r="H39" s="31"/>
      <c r="I39" s="33">
        <f t="shared" si="3"/>
        <v>887.53</v>
      </c>
      <c r="K39" s="40" t="s">
        <v>66</v>
      </c>
    </row>
    <row r="40" spans="1:12">
      <c r="A40" s="28" t="s">
        <v>43</v>
      </c>
      <c r="B40" s="28"/>
      <c r="C40" s="29">
        <v>327.52999999999997</v>
      </c>
      <c r="D40" s="29">
        <v>314.06</v>
      </c>
      <c r="E40" s="29">
        <v>321.51</v>
      </c>
      <c r="F40" s="29"/>
      <c r="G40" s="29"/>
      <c r="H40" s="29"/>
      <c r="I40" s="30">
        <f t="shared" si="3"/>
        <v>963.09999999999991</v>
      </c>
    </row>
    <row r="41" spans="1:12">
      <c r="A41" s="28" t="s">
        <v>44</v>
      </c>
      <c r="B41" s="28"/>
      <c r="C41" s="31">
        <v>212.5</v>
      </c>
      <c r="D41" s="31">
        <v>222.76</v>
      </c>
      <c r="E41" s="31">
        <v>0</v>
      </c>
      <c r="F41" s="31"/>
      <c r="G41" s="31"/>
      <c r="H41" s="31"/>
      <c r="I41" s="33">
        <f t="shared" si="3"/>
        <v>435.26</v>
      </c>
    </row>
    <row r="42" spans="1:12">
      <c r="A42" s="28" t="s">
        <v>49</v>
      </c>
      <c r="B42" s="28"/>
      <c r="C42" s="31">
        <v>302.72000000000003</v>
      </c>
      <c r="D42" s="31">
        <v>337.49</v>
      </c>
      <c r="E42" s="31">
        <v>354.22</v>
      </c>
      <c r="F42" s="31"/>
      <c r="G42" s="31"/>
      <c r="H42" s="31"/>
      <c r="I42" s="33">
        <f t="shared" si="3"/>
        <v>994.43000000000006</v>
      </c>
      <c r="K42" s="47" t="s">
        <v>59</v>
      </c>
      <c r="L42" s="47"/>
    </row>
    <row r="43" spans="1:12">
      <c r="A43" s="28" t="s">
        <v>50</v>
      </c>
      <c r="B43" s="28"/>
      <c r="C43" s="31">
        <v>254.18</v>
      </c>
      <c r="D43" s="31">
        <v>252.43</v>
      </c>
      <c r="E43" s="31">
        <v>240.11</v>
      </c>
      <c r="F43" s="31"/>
      <c r="G43" s="31"/>
      <c r="H43" s="31"/>
      <c r="I43" s="33">
        <f t="shared" si="3"/>
        <v>746.72</v>
      </c>
      <c r="K43" s="47"/>
      <c r="L43" s="47"/>
    </row>
    <row r="44" spans="1:12">
      <c r="A44" s="28" t="s">
        <v>51</v>
      </c>
      <c r="B44" s="28"/>
      <c r="C44" s="31">
        <v>237.81</v>
      </c>
      <c r="D44" s="31">
        <v>242.64</v>
      </c>
      <c r="E44" s="31">
        <v>249.81</v>
      </c>
      <c r="F44" s="31"/>
      <c r="G44" s="31"/>
      <c r="H44" s="31"/>
      <c r="I44" s="33">
        <f t="shared" si="3"/>
        <v>730.26</v>
      </c>
      <c r="K44" s="45"/>
      <c r="L44" s="45"/>
    </row>
    <row r="45" spans="1:12">
      <c r="A45" s="28" t="s">
        <v>57</v>
      </c>
      <c r="B45" s="28"/>
      <c r="C45" s="31">
        <v>211.33</v>
      </c>
      <c r="D45" s="31">
        <v>195.053</v>
      </c>
      <c r="E45" s="31">
        <v>0</v>
      </c>
      <c r="F45" s="31"/>
      <c r="G45" s="31"/>
      <c r="H45" s="31"/>
      <c r="I45" s="33">
        <f t="shared" si="3"/>
        <v>406.38300000000004</v>
      </c>
    </row>
    <row r="46" spans="1:12">
      <c r="A46" s="28" t="s">
        <v>68</v>
      </c>
      <c r="B46" s="28"/>
      <c r="C46" s="31">
        <v>0</v>
      </c>
      <c r="D46" s="31">
        <v>0</v>
      </c>
      <c r="E46" s="31">
        <v>590.57000000000005</v>
      </c>
      <c r="F46" s="31"/>
      <c r="G46" s="31"/>
      <c r="H46" s="31"/>
      <c r="I46" s="33">
        <f t="shared" si="3"/>
        <v>590.57000000000005</v>
      </c>
    </row>
    <row r="47" spans="1:12">
      <c r="A47" s="28" t="s">
        <v>69</v>
      </c>
      <c r="B47" s="28"/>
      <c r="C47" s="31">
        <v>0</v>
      </c>
      <c r="D47" s="31">
        <v>0</v>
      </c>
      <c r="E47" s="31">
        <v>216.71</v>
      </c>
      <c r="F47" s="31"/>
      <c r="G47" s="31"/>
      <c r="H47" s="31"/>
      <c r="I47" s="33">
        <f t="shared" si="3"/>
        <v>216.71</v>
      </c>
    </row>
    <row r="48" spans="1:12">
      <c r="A48" s="28" t="s">
        <v>70</v>
      </c>
      <c r="B48" s="28"/>
      <c r="C48" s="31">
        <v>0</v>
      </c>
      <c r="D48" s="31">
        <v>0</v>
      </c>
      <c r="E48" s="31">
        <v>335.63</v>
      </c>
      <c r="F48" s="31"/>
      <c r="G48" s="31"/>
      <c r="H48" s="31"/>
      <c r="I48" s="33">
        <f t="shared" si="3"/>
        <v>335.63</v>
      </c>
    </row>
    <row r="49" spans="1:9">
      <c r="A49" s="28" t="s">
        <v>71</v>
      </c>
      <c r="B49" s="28"/>
      <c r="C49" s="31">
        <v>0</v>
      </c>
      <c r="D49" s="31">
        <v>0</v>
      </c>
      <c r="E49" s="31">
        <v>468.86</v>
      </c>
      <c r="F49" s="31"/>
      <c r="G49" s="31"/>
      <c r="H49" s="31"/>
      <c r="I49" s="33">
        <f t="shared" si="3"/>
        <v>468.86</v>
      </c>
    </row>
    <row r="50" spans="1:9">
      <c r="A50" s="28" t="s">
        <v>72</v>
      </c>
      <c r="B50" s="28"/>
      <c r="C50" s="29">
        <f>146.2+93.5</f>
        <v>239.7</v>
      </c>
      <c r="D50" s="29">
        <f>475.87+77</f>
        <v>552.87</v>
      </c>
      <c r="E50" s="29">
        <v>160.94999999999999</v>
      </c>
      <c r="F50" s="29"/>
      <c r="G50" s="29"/>
      <c r="H50" s="29"/>
      <c r="I50" s="30">
        <f t="shared" si="3"/>
        <v>953.52</v>
      </c>
    </row>
    <row r="51" spans="1:9">
      <c r="A51" s="28" t="s">
        <v>56</v>
      </c>
      <c r="B51" s="28"/>
      <c r="C51" s="29">
        <v>0</v>
      </c>
      <c r="D51" s="29">
        <v>0</v>
      </c>
      <c r="E51" s="29">
        <v>0</v>
      </c>
      <c r="F51" s="29"/>
      <c r="G51" s="29"/>
      <c r="H51" s="29"/>
      <c r="I51" s="30">
        <f t="shared" si="3"/>
        <v>0</v>
      </c>
    </row>
    <row r="52" spans="1:9">
      <c r="A52" s="28" t="s">
        <v>58</v>
      </c>
      <c r="B52" s="28"/>
      <c r="C52" s="29">
        <v>1000</v>
      </c>
      <c r="D52" s="29">
        <v>1000</v>
      </c>
      <c r="E52" s="29">
        <v>1025</v>
      </c>
      <c r="F52" s="29"/>
      <c r="G52" s="29"/>
      <c r="H52" s="29"/>
      <c r="I52" s="30">
        <f t="shared" si="3"/>
        <v>3025</v>
      </c>
    </row>
    <row r="53" spans="1:9">
      <c r="A53" s="28" t="s">
        <v>16</v>
      </c>
      <c r="B53" s="28"/>
      <c r="C53" s="31">
        <v>21562.5</v>
      </c>
      <c r="D53" s="31">
        <v>21312.5</v>
      </c>
      <c r="E53" s="31">
        <v>22550.01</v>
      </c>
      <c r="F53" s="31"/>
      <c r="G53" s="31"/>
      <c r="H53" s="31"/>
      <c r="I53" s="33">
        <f t="shared" si="1"/>
        <v>65425.009999999995</v>
      </c>
    </row>
    <row r="54" spans="1:9">
      <c r="A54" s="28" t="s">
        <v>14</v>
      </c>
      <c r="B54" s="28"/>
      <c r="C54" s="31">
        <v>6075</v>
      </c>
      <c r="D54" s="31">
        <v>6075</v>
      </c>
      <c r="E54" s="31">
        <v>6226.88</v>
      </c>
      <c r="F54" s="31"/>
      <c r="G54" s="31"/>
      <c r="H54" s="31"/>
      <c r="I54" s="33">
        <f t="shared" si="1"/>
        <v>18376.88</v>
      </c>
    </row>
    <row r="55" spans="1:9">
      <c r="A55" s="28" t="s">
        <v>17</v>
      </c>
      <c r="B55" s="28"/>
      <c r="C55" s="31">
        <v>-6075</v>
      </c>
      <c r="D55" s="31">
        <v>-6075</v>
      </c>
      <c r="E55" s="31">
        <v>-6075</v>
      </c>
      <c r="F55" s="31"/>
      <c r="G55" s="31"/>
      <c r="H55" s="31"/>
      <c r="I55" s="33">
        <f t="shared" si="1"/>
        <v>-18225</v>
      </c>
    </row>
    <row r="56" spans="1:9">
      <c r="A56" s="28" t="s">
        <v>15</v>
      </c>
      <c r="B56" s="28"/>
      <c r="C56" s="31">
        <f>1443.75+6545</f>
        <v>7988.75</v>
      </c>
      <c r="D56" s="31">
        <f>1425+6460</f>
        <v>7885</v>
      </c>
      <c r="E56" s="31">
        <f>1345.4+6882.88</f>
        <v>8228.2800000000007</v>
      </c>
      <c r="F56" s="31"/>
      <c r="G56" s="31"/>
      <c r="H56" s="31"/>
      <c r="I56" s="33">
        <f t="shared" si="1"/>
        <v>24102.03</v>
      </c>
    </row>
    <row r="57" spans="1:9">
      <c r="A57" s="28" t="s">
        <v>52</v>
      </c>
      <c r="B57" s="28"/>
      <c r="C57" s="31">
        <v>2362.5</v>
      </c>
      <c r="D57" s="31">
        <v>2175</v>
      </c>
      <c r="E57" s="31">
        <v>2690.63</v>
      </c>
      <c r="F57" s="31"/>
      <c r="G57" s="31"/>
      <c r="H57" s="31"/>
      <c r="I57" s="33">
        <f t="shared" si="1"/>
        <v>7228.13</v>
      </c>
    </row>
    <row r="58" spans="1:9">
      <c r="A58" s="28"/>
      <c r="B58" s="28"/>
      <c r="C58" s="32"/>
      <c r="D58" s="32"/>
      <c r="E58" s="32"/>
      <c r="F58" s="32"/>
      <c r="G58" s="32"/>
      <c r="H58" s="31"/>
      <c r="I58" s="34"/>
    </row>
    <row r="59" spans="1:9">
      <c r="A59" s="28"/>
      <c r="B59" s="28"/>
      <c r="C59" s="29">
        <f>SUM(C21:C58)</f>
        <v>95446.6</v>
      </c>
      <c r="D59" s="29">
        <f>SUM(D21:D58)</f>
        <v>91204.372999999992</v>
      </c>
      <c r="E59" s="29">
        <f>SUM(E21:E58)</f>
        <v>92265.33</v>
      </c>
      <c r="F59" s="29">
        <f>SUM(F21:F58)</f>
        <v>0</v>
      </c>
      <c r="G59" s="29">
        <f>SUM(G21:G58)</f>
        <v>0</v>
      </c>
      <c r="H59" s="29"/>
      <c r="I59" s="29">
        <f>SUM(I21:I58)</f>
        <v>278916.30299999996</v>
      </c>
    </row>
    <row r="60" spans="1:9">
      <c r="C60" s="27"/>
      <c r="D60" s="27"/>
      <c r="E60" s="27"/>
      <c r="F60" s="27"/>
      <c r="G60" s="27"/>
      <c r="H60" s="27"/>
      <c r="I60" s="27"/>
    </row>
    <row r="61" spans="1:9">
      <c r="A61" s="28" t="s">
        <v>13</v>
      </c>
      <c r="B61" s="28"/>
      <c r="C61" s="35">
        <f>C59-C14</f>
        <v>56000.000000000007</v>
      </c>
      <c r="D61" s="35">
        <f>D59-D14</f>
        <v>2.9999999969732016E-3</v>
      </c>
      <c r="E61" s="35">
        <f>E59-E14</f>
        <v>36265.33</v>
      </c>
      <c r="F61" s="35">
        <f>F59-F14</f>
        <v>0</v>
      </c>
      <c r="G61" s="35">
        <f>G59-G14</f>
        <v>0</v>
      </c>
      <c r="H61" s="28"/>
      <c r="I61" s="35">
        <f>I59-I14</f>
        <v>92265.332999999955</v>
      </c>
    </row>
    <row r="62" spans="1:9">
      <c r="G62" s="26"/>
    </row>
    <row r="63" spans="1:9">
      <c r="C63" s="26"/>
      <c r="G63" s="26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61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42004</v>
      </c>
      <c r="D12" s="11">
        <v>42094</v>
      </c>
      <c r="E12" s="11">
        <v>42185</v>
      </c>
      <c r="F12" s="11">
        <v>42277</v>
      </c>
      <c r="G12" s="11">
        <v>42369</v>
      </c>
      <c r="H12" s="10"/>
      <c r="I12" s="9">
        <v>2015</v>
      </c>
      <c r="J12" s="11">
        <v>42369</v>
      </c>
      <c r="K12" s="11">
        <v>42004</v>
      </c>
      <c r="L12" s="9">
        <v>2015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28000+17521.6-6075</f>
        <v>39446.6</v>
      </c>
      <c r="D14" s="13">
        <f>28000+28000+28000+13279.37-6075</f>
        <v>91204.37</v>
      </c>
      <c r="E14" s="13">
        <f>28000+28000+28000+14340.33-6075</f>
        <v>92265.33</v>
      </c>
      <c r="F14" s="13">
        <f>28000+28000+28000</f>
        <v>84000</v>
      </c>
      <c r="G14" s="13">
        <f>28000+28000</f>
        <v>56000</v>
      </c>
      <c r="H14" s="13"/>
      <c r="I14" s="13">
        <f>SUM(A14:H14)</f>
        <v>362916.3</v>
      </c>
      <c r="J14" s="42"/>
      <c r="K14" s="13">
        <v>36925</v>
      </c>
      <c r="L14" s="14">
        <f>+I14+J14-K14</f>
        <v>325991.3</v>
      </c>
      <c r="M14" s="26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39446.6</v>
      </c>
      <c r="D18" s="22">
        <f t="shared" si="0"/>
        <v>91204.37</v>
      </c>
      <c r="E18" s="22">
        <f t="shared" si="0"/>
        <v>92265.33</v>
      </c>
      <c r="F18" s="22">
        <f t="shared" si="0"/>
        <v>84000</v>
      </c>
      <c r="G18" s="22">
        <f t="shared" si="0"/>
        <v>56000</v>
      </c>
      <c r="H18" s="22"/>
      <c r="I18" s="22">
        <f t="shared" si="0"/>
        <v>362916.3</v>
      </c>
      <c r="J18" s="22">
        <f t="shared" si="0"/>
        <v>0</v>
      </c>
      <c r="K18" s="22">
        <f t="shared" si="0"/>
        <v>36925</v>
      </c>
      <c r="L18" s="22">
        <f t="shared" si="0"/>
        <v>325991.3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24"/>
      <c r="B20" s="4"/>
      <c r="C20" s="4"/>
      <c r="D20" s="4"/>
      <c r="E20" s="4"/>
      <c r="F20" s="25"/>
      <c r="G20" s="25"/>
      <c r="H20" s="4"/>
      <c r="I20" s="4"/>
      <c r="J20" s="4"/>
      <c r="K20" s="4"/>
      <c r="L20" s="4"/>
    </row>
    <row r="21" spans="1:13" ht="15.75">
      <c r="A21" s="28" t="s">
        <v>25</v>
      </c>
      <c r="B21" s="28"/>
      <c r="C21" s="29">
        <v>490.37</v>
      </c>
      <c r="D21" s="29">
        <v>485.47</v>
      </c>
      <c r="E21" s="29">
        <v>487.25</v>
      </c>
      <c r="F21" s="29"/>
      <c r="G21" s="29"/>
      <c r="H21" s="29"/>
      <c r="I21" s="30">
        <f t="shared" ref="I21:I57" si="1">SUM(C21:G21)</f>
        <v>1463.0900000000001</v>
      </c>
      <c r="J21" s="4"/>
      <c r="K21" t="s">
        <v>62</v>
      </c>
      <c r="L21" s="41">
        <v>406508.09</v>
      </c>
    </row>
    <row r="22" spans="1:13">
      <c r="A22" s="28" t="s">
        <v>30</v>
      </c>
      <c r="B22" s="28"/>
      <c r="C22" s="31">
        <v>618.35</v>
      </c>
      <c r="D22" s="31">
        <v>649.45000000000005</v>
      </c>
      <c r="E22" s="31">
        <v>580.49</v>
      </c>
      <c r="F22" s="31"/>
      <c r="G22" s="31"/>
      <c r="H22" s="31"/>
      <c r="I22" s="33">
        <f t="shared" ref="I22" si="2">SUM(C22:G22)</f>
        <v>1848.2900000000002</v>
      </c>
      <c r="K22" t="s">
        <v>53</v>
      </c>
      <c r="L22" s="36">
        <f>-K14</f>
        <v>-36925</v>
      </c>
      <c r="M22" t="s">
        <v>46</v>
      </c>
    </row>
    <row r="23" spans="1:13">
      <c r="A23" s="28" t="s">
        <v>26</v>
      </c>
      <c r="B23" s="28"/>
      <c r="C23" s="29">
        <v>11713.03</v>
      </c>
      <c r="D23" s="29">
        <v>9915.7999999999993</v>
      </c>
      <c r="E23" s="29">
        <v>11116.97</v>
      </c>
      <c r="F23" s="29"/>
      <c r="G23" s="29"/>
      <c r="H23" s="29"/>
      <c r="I23" s="30">
        <f t="shared" si="1"/>
        <v>32745.800000000003</v>
      </c>
      <c r="K23" t="s">
        <v>53</v>
      </c>
      <c r="L23" s="44">
        <v>-6075</v>
      </c>
      <c r="M23" t="s">
        <v>47</v>
      </c>
    </row>
    <row r="24" spans="1:13">
      <c r="A24" s="28" t="s">
        <v>28</v>
      </c>
      <c r="B24" s="28"/>
      <c r="C24" s="29">
        <v>194.05</v>
      </c>
      <c r="D24" s="29">
        <v>198.96</v>
      </c>
      <c r="E24" s="29">
        <v>195.79</v>
      </c>
      <c r="F24" s="29"/>
      <c r="G24" s="29"/>
      <c r="H24" s="29"/>
      <c r="I24" s="30">
        <f t="shared" ref="I24:I52" si="3">SUM(C24:G24)</f>
        <v>588.79999999999995</v>
      </c>
      <c r="K24" t="s">
        <v>54</v>
      </c>
      <c r="L24" s="44">
        <v>28000</v>
      </c>
      <c r="M24" s="40" t="s">
        <v>45</v>
      </c>
    </row>
    <row r="25" spans="1:13">
      <c r="A25" s="28" t="s">
        <v>31</v>
      </c>
      <c r="B25" s="28"/>
      <c r="C25" s="29">
        <v>3857</v>
      </c>
      <c r="D25" s="29">
        <v>0</v>
      </c>
      <c r="E25" s="29">
        <v>0</v>
      </c>
      <c r="F25" s="29"/>
      <c r="G25" s="29"/>
      <c r="H25" s="29"/>
      <c r="I25" s="30">
        <f t="shared" si="3"/>
        <v>3857</v>
      </c>
      <c r="K25" t="s">
        <v>55</v>
      </c>
      <c r="L25" s="41">
        <f>G61-28000</f>
        <v>-84000</v>
      </c>
    </row>
    <row r="26" spans="1:13">
      <c r="A26" s="28" t="s">
        <v>32</v>
      </c>
      <c r="B26" s="28"/>
      <c r="C26" s="31">
        <v>2753.95</v>
      </c>
      <c r="D26" s="31">
        <v>3867.32</v>
      </c>
      <c r="E26" s="31">
        <v>2618.8200000000002</v>
      </c>
      <c r="F26" s="31"/>
      <c r="G26" s="31"/>
      <c r="H26" s="31"/>
      <c r="I26" s="33">
        <f t="shared" si="3"/>
        <v>9240.09</v>
      </c>
      <c r="K26" t="s">
        <v>18</v>
      </c>
      <c r="L26" s="37">
        <v>-24300</v>
      </c>
    </row>
    <row r="27" spans="1:13">
      <c r="A27" s="28" t="s">
        <v>33</v>
      </c>
      <c r="B27" s="28"/>
      <c r="C27" s="31">
        <v>2324.66</v>
      </c>
      <c r="D27" s="31">
        <v>2309.8000000000002</v>
      </c>
      <c r="E27" s="31">
        <v>2450.87</v>
      </c>
      <c r="F27" s="31"/>
      <c r="G27" s="31"/>
      <c r="H27" s="31"/>
      <c r="I27" s="33">
        <f t="shared" si="3"/>
        <v>7085.33</v>
      </c>
      <c r="K27" s="38" t="s">
        <v>63</v>
      </c>
      <c r="L27" s="36">
        <f>SUM(L21:L26)</f>
        <v>283208.09000000003</v>
      </c>
      <c r="M27" s="26"/>
    </row>
    <row r="28" spans="1:13">
      <c r="A28" s="28" t="s">
        <v>34</v>
      </c>
      <c r="B28" s="28"/>
      <c r="C28" s="31">
        <v>3990.42</v>
      </c>
      <c r="D28" s="31">
        <v>3845.93</v>
      </c>
      <c r="E28" s="31">
        <v>3578.69</v>
      </c>
      <c r="F28" s="31"/>
      <c r="G28" s="31"/>
      <c r="H28" s="31"/>
      <c r="I28" s="33">
        <f t="shared" si="3"/>
        <v>11415.04</v>
      </c>
    </row>
    <row r="29" spans="1:13">
      <c r="A29" s="28" t="s">
        <v>35</v>
      </c>
      <c r="B29" s="28"/>
      <c r="C29" s="31">
        <v>335.13</v>
      </c>
      <c r="D29" s="31">
        <v>191.39</v>
      </c>
      <c r="E29" s="31">
        <v>0</v>
      </c>
      <c r="F29" s="31"/>
      <c r="G29" s="31"/>
      <c r="H29" s="31"/>
      <c r="I29" s="33">
        <f t="shared" si="3"/>
        <v>526.52</v>
      </c>
    </row>
    <row r="30" spans="1:13">
      <c r="A30" s="28" t="s">
        <v>48</v>
      </c>
      <c r="B30" s="28"/>
      <c r="C30" s="31">
        <v>4363.49</v>
      </c>
      <c r="D30" s="31">
        <v>5233.9799999999996</v>
      </c>
      <c r="E30" s="31">
        <v>5444.61</v>
      </c>
      <c r="F30" s="31"/>
      <c r="G30" s="31"/>
      <c r="H30" s="31"/>
      <c r="I30" s="33">
        <f t="shared" si="3"/>
        <v>15042.079999999998</v>
      </c>
      <c r="K30" s="39" t="s">
        <v>19</v>
      </c>
    </row>
    <row r="31" spans="1:13">
      <c r="A31" s="28" t="s">
        <v>67</v>
      </c>
      <c r="B31" s="28"/>
      <c r="C31" s="31">
        <v>1265.43</v>
      </c>
      <c r="D31" s="31">
        <v>2000.34</v>
      </c>
      <c r="E31" s="31">
        <v>1805.18</v>
      </c>
      <c r="F31" s="31"/>
      <c r="G31" s="31"/>
      <c r="H31" s="31"/>
      <c r="I31" s="33">
        <f t="shared" si="3"/>
        <v>5070.95</v>
      </c>
      <c r="K31" t="s">
        <v>20</v>
      </c>
      <c r="L31" s="41">
        <f>J14</f>
        <v>0</v>
      </c>
    </row>
    <row r="32" spans="1:13">
      <c r="A32" s="28" t="s">
        <v>36</v>
      </c>
      <c r="B32" s="28"/>
      <c r="C32" s="29">
        <v>4455.9399999999996</v>
      </c>
      <c r="D32" s="29">
        <v>4571.68</v>
      </c>
      <c r="E32" s="29">
        <v>2040.4</v>
      </c>
      <c r="F32" s="29"/>
      <c r="G32" s="29"/>
      <c r="H32" s="29"/>
      <c r="I32" s="30">
        <f t="shared" si="3"/>
        <v>11068.019999999999</v>
      </c>
      <c r="K32" t="s">
        <v>21</v>
      </c>
      <c r="L32" s="37">
        <v>6075</v>
      </c>
    </row>
    <row r="33" spans="1:12">
      <c r="A33" s="28" t="s">
        <v>37</v>
      </c>
      <c r="B33" s="28"/>
      <c r="C33" s="31">
        <v>387.47</v>
      </c>
      <c r="D33" s="31">
        <v>381.28</v>
      </c>
      <c r="E33" s="31">
        <v>276.02999999999997</v>
      </c>
      <c r="F33" s="31"/>
      <c r="G33" s="31"/>
      <c r="H33" s="31"/>
      <c r="I33" s="33">
        <f t="shared" si="3"/>
        <v>1044.78</v>
      </c>
      <c r="K33" s="40" t="s">
        <v>22</v>
      </c>
      <c r="L33" s="36">
        <f>SUM(L31:L32)</f>
        <v>6075</v>
      </c>
    </row>
    <row r="34" spans="1:12">
      <c r="A34" s="28" t="s">
        <v>38</v>
      </c>
      <c r="B34" s="28"/>
      <c r="C34" s="31">
        <v>302.36</v>
      </c>
      <c r="D34" s="31">
        <v>167.01</v>
      </c>
      <c r="E34" s="31">
        <v>0</v>
      </c>
      <c r="F34" s="31"/>
      <c r="G34" s="31"/>
      <c r="H34" s="31"/>
      <c r="I34" s="33">
        <f t="shared" si="3"/>
        <v>469.37</v>
      </c>
    </row>
    <row r="35" spans="1:12">
      <c r="A35" s="28" t="s">
        <v>39</v>
      </c>
      <c r="B35" s="28"/>
      <c r="C35" s="29">
        <v>187.94</v>
      </c>
      <c r="D35" s="29">
        <v>187.93</v>
      </c>
      <c r="E35" s="29">
        <v>192.38</v>
      </c>
      <c r="F35" s="29"/>
      <c r="G35" s="29"/>
      <c r="H35" s="29"/>
      <c r="I35" s="30">
        <f t="shared" si="3"/>
        <v>568.25</v>
      </c>
      <c r="K35" s="40" t="s">
        <v>64</v>
      </c>
    </row>
    <row r="36" spans="1:12">
      <c r="A36" s="28" t="s">
        <v>40</v>
      </c>
      <c r="B36" s="28"/>
      <c r="C36" s="29">
        <v>8076.51</v>
      </c>
      <c r="D36" s="29">
        <v>7316.64</v>
      </c>
      <c r="E36" s="29">
        <v>7516.07</v>
      </c>
      <c r="F36" s="29"/>
      <c r="G36" s="29"/>
      <c r="H36" s="29"/>
      <c r="I36" s="30">
        <f t="shared" si="3"/>
        <v>22909.22</v>
      </c>
      <c r="K36" s="40" t="s">
        <v>23</v>
      </c>
    </row>
    <row r="37" spans="1:12">
      <c r="A37" s="28" t="s">
        <v>41</v>
      </c>
      <c r="B37" s="28"/>
      <c r="C37" s="29">
        <v>13637.52</v>
      </c>
      <c r="D37" s="29">
        <v>13783.35</v>
      </c>
      <c r="E37" s="29">
        <v>14718.95</v>
      </c>
      <c r="F37" s="29"/>
      <c r="G37" s="29"/>
      <c r="H37" s="29"/>
      <c r="I37" s="30">
        <f t="shared" si="3"/>
        <v>42139.820000000007</v>
      </c>
      <c r="K37" s="40" t="s">
        <v>65</v>
      </c>
    </row>
    <row r="38" spans="1:12">
      <c r="A38" s="28" t="s">
        <v>29</v>
      </c>
      <c r="B38" s="28"/>
      <c r="C38" s="29">
        <v>1503.68</v>
      </c>
      <c r="D38" s="29">
        <v>1318.46</v>
      </c>
      <c r="E38" s="29">
        <v>1350.69</v>
      </c>
      <c r="F38" s="29"/>
      <c r="G38" s="29"/>
      <c r="H38" s="29"/>
      <c r="I38" s="30">
        <f t="shared" si="3"/>
        <v>4172.83</v>
      </c>
      <c r="K38" s="40" t="s">
        <v>24</v>
      </c>
    </row>
    <row r="39" spans="1:12">
      <c r="A39" s="28" t="s">
        <v>42</v>
      </c>
      <c r="B39" s="28"/>
      <c r="C39" s="31">
        <v>289.77999999999997</v>
      </c>
      <c r="D39" s="31">
        <v>289.77999999999997</v>
      </c>
      <c r="E39" s="31">
        <v>307.97000000000003</v>
      </c>
      <c r="F39" s="31"/>
      <c r="G39" s="31"/>
      <c r="H39" s="31"/>
      <c r="I39" s="33">
        <f t="shared" si="3"/>
        <v>887.53</v>
      </c>
      <c r="K39" s="40" t="s">
        <v>66</v>
      </c>
    </row>
    <row r="40" spans="1:12">
      <c r="A40" s="28" t="s">
        <v>43</v>
      </c>
      <c r="B40" s="28"/>
      <c r="C40" s="29">
        <v>327.52999999999997</v>
      </c>
      <c r="D40" s="29">
        <v>314.06</v>
      </c>
      <c r="E40" s="29">
        <v>321.51</v>
      </c>
      <c r="F40" s="29"/>
      <c r="G40" s="29"/>
      <c r="H40" s="29"/>
      <c r="I40" s="30">
        <f t="shared" si="3"/>
        <v>963.09999999999991</v>
      </c>
    </row>
    <row r="41" spans="1:12">
      <c r="A41" s="28" t="s">
        <v>44</v>
      </c>
      <c r="B41" s="28"/>
      <c r="C41" s="31">
        <v>212.5</v>
      </c>
      <c r="D41" s="31">
        <v>222.76</v>
      </c>
      <c r="E41" s="31">
        <v>0</v>
      </c>
      <c r="F41" s="31"/>
      <c r="G41" s="31"/>
      <c r="H41" s="31"/>
      <c r="I41" s="33">
        <f t="shared" si="3"/>
        <v>435.26</v>
      </c>
    </row>
    <row r="42" spans="1:12">
      <c r="A42" s="28" t="s">
        <v>49</v>
      </c>
      <c r="B42" s="28"/>
      <c r="C42" s="31">
        <v>302.72000000000003</v>
      </c>
      <c r="D42" s="31">
        <v>337.49</v>
      </c>
      <c r="E42" s="31">
        <v>354.22</v>
      </c>
      <c r="F42" s="31"/>
      <c r="G42" s="31"/>
      <c r="H42" s="31"/>
      <c r="I42" s="33">
        <f t="shared" si="3"/>
        <v>994.43000000000006</v>
      </c>
      <c r="K42" s="47" t="s">
        <v>59</v>
      </c>
      <c r="L42" s="47"/>
    </row>
    <row r="43" spans="1:12">
      <c r="A43" s="28" t="s">
        <v>50</v>
      </c>
      <c r="B43" s="28"/>
      <c r="C43" s="31">
        <v>254.18</v>
      </c>
      <c r="D43" s="31">
        <v>252.43</v>
      </c>
      <c r="E43" s="31">
        <v>240.11</v>
      </c>
      <c r="F43" s="31"/>
      <c r="G43" s="31"/>
      <c r="H43" s="31"/>
      <c r="I43" s="33">
        <f t="shared" si="3"/>
        <v>746.72</v>
      </c>
      <c r="K43" s="47"/>
      <c r="L43" s="47"/>
    </row>
    <row r="44" spans="1:12">
      <c r="A44" s="28" t="s">
        <v>51</v>
      </c>
      <c r="B44" s="28"/>
      <c r="C44" s="31">
        <v>237.81</v>
      </c>
      <c r="D44" s="31">
        <v>242.64</v>
      </c>
      <c r="E44" s="31">
        <v>249.81</v>
      </c>
      <c r="F44" s="31"/>
      <c r="G44" s="31"/>
      <c r="H44" s="31"/>
      <c r="I44" s="33">
        <f t="shared" si="3"/>
        <v>730.26</v>
      </c>
      <c r="K44" s="45"/>
      <c r="L44" s="45"/>
    </row>
    <row r="45" spans="1:12">
      <c r="A45" s="28" t="s">
        <v>57</v>
      </c>
      <c r="B45" s="28"/>
      <c r="C45" s="31">
        <v>211.33</v>
      </c>
      <c r="D45" s="31">
        <v>195.053</v>
      </c>
      <c r="E45" s="31">
        <v>0</v>
      </c>
      <c r="F45" s="31"/>
      <c r="G45" s="31"/>
      <c r="H45" s="31"/>
      <c r="I45" s="33">
        <f t="shared" si="3"/>
        <v>406.38300000000004</v>
      </c>
    </row>
    <row r="46" spans="1:12">
      <c r="A46" s="28" t="s">
        <v>68</v>
      </c>
      <c r="B46" s="28"/>
      <c r="C46" s="31">
        <v>0</v>
      </c>
      <c r="D46" s="31">
        <v>0</v>
      </c>
      <c r="E46" s="31">
        <v>590.57000000000005</v>
      </c>
      <c r="F46" s="31"/>
      <c r="G46" s="31"/>
      <c r="H46" s="31"/>
      <c r="I46" s="33">
        <f t="shared" si="3"/>
        <v>590.57000000000005</v>
      </c>
    </row>
    <row r="47" spans="1:12">
      <c r="A47" s="28" t="s">
        <v>69</v>
      </c>
      <c r="B47" s="28"/>
      <c r="C47" s="31">
        <v>0</v>
      </c>
      <c r="D47" s="31">
        <v>0</v>
      </c>
      <c r="E47" s="31">
        <v>216.71</v>
      </c>
      <c r="F47" s="31"/>
      <c r="G47" s="31"/>
      <c r="H47" s="31"/>
      <c r="I47" s="33">
        <f t="shared" si="3"/>
        <v>216.71</v>
      </c>
    </row>
    <row r="48" spans="1:12">
      <c r="A48" s="28" t="s">
        <v>70</v>
      </c>
      <c r="B48" s="28"/>
      <c r="C48" s="31">
        <v>0</v>
      </c>
      <c r="D48" s="31">
        <v>0</v>
      </c>
      <c r="E48" s="31">
        <v>335.63</v>
      </c>
      <c r="F48" s="31"/>
      <c r="G48" s="31"/>
      <c r="H48" s="31"/>
      <c r="I48" s="33">
        <f t="shared" si="3"/>
        <v>335.63</v>
      </c>
    </row>
    <row r="49" spans="1:9">
      <c r="A49" s="28" t="s">
        <v>71</v>
      </c>
      <c r="B49" s="28"/>
      <c r="C49" s="31">
        <v>0</v>
      </c>
      <c r="D49" s="31">
        <v>0</v>
      </c>
      <c r="E49" s="31">
        <v>468.86</v>
      </c>
      <c r="F49" s="31"/>
      <c r="G49" s="31"/>
      <c r="H49" s="31"/>
      <c r="I49" s="33">
        <f t="shared" si="3"/>
        <v>468.86</v>
      </c>
    </row>
    <row r="50" spans="1:9">
      <c r="A50" s="28" t="s">
        <v>72</v>
      </c>
      <c r="B50" s="28"/>
      <c r="C50" s="29">
        <f>146.2+93.5</f>
        <v>239.7</v>
      </c>
      <c r="D50" s="29">
        <f>475.87+77</f>
        <v>552.87</v>
      </c>
      <c r="E50" s="29">
        <v>160.94999999999999</v>
      </c>
      <c r="F50" s="29"/>
      <c r="G50" s="29"/>
      <c r="H50" s="29"/>
      <c r="I50" s="30">
        <f t="shared" si="3"/>
        <v>953.52</v>
      </c>
    </row>
    <row r="51" spans="1:9">
      <c r="A51" s="28" t="s">
        <v>56</v>
      </c>
      <c r="B51" s="28"/>
      <c r="C51" s="29">
        <v>0</v>
      </c>
      <c r="D51" s="29">
        <v>0</v>
      </c>
      <c r="E51" s="29">
        <v>0</v>
      </c>
      <c r="F51" s="29"/>
      <c r="G51" s="29"/>
      <c r="H51" s="29"/>
      <c r="I51" s="30">
        <f t="shared" si="3"/>
        <v>0</v>
      </c>
    </row>
    <row r="52" spans="1:9">
      <c r="A52" s="28" t="s">
        <v>58</v>
      </c>
      <c r="B52" s="28"/>
      <c r="C52" s="29">
        <v>1000</v>
      </c>
      <c r="D52" s="29">
        <v>1000</v>
      </c>
      <c r="E52" s="29">
        <v>1025</v>
      </c>
      <c r="F52" s="29"/>
      <c r="G52" s="29"/>
      <c r="H52" s="29"/>
      <c r="I52" s="30">
        <f t="shared" si="3"/>
        <v>3025</v>
      </c>
    </row>
    <row r="53" spans="1:9">
      <c r="A53" s="28" t="s">
        <v>16</v>
      </c>
      <c r="B53" s="28"/>
      <c r="C53" s="31">
        <v>21562.5</v>
      </c>
      <c r="D53" s="31">
        <v>21312.5</v>
      </c>
      <c r="E53" s="31">
        <v>22550.01</v>
      </c>
      <c r="F53" s="31"/>
      <c r="G53" s="31"/>
      <c r="H53" s="31"/>
      <c r="I53" s="33">
        <f t="shared" si="1"/>
        <v>65425.009999999995</v>
      </c>
    </row>
    <row r="54" spans="1:9">
      <c r="A54" s="28" t="s">
        <v>14</v>
      </c>
      <c r="B54" s="28"/>
      <c r="C54" s="31">
        <v>6075</v>
      </c>
      <c r="D54" s="31">
        <v>6075</v>
      </c>
      <c r="E54" s="31">
        <v>6226.88</v>
      </c>
      <c r="F54" s="31"/>
      <c r="G54" s="31"/>
      <c r="H54" s="31"/>
      <c r="I54" s="33">
        <f t="shared" si="1"/>
        <v>18376.88</v>
      </c>
    </row>
    <row r="55" spans="1:9">
      <c r="A55" s="28" t="s">
        <v>17</v>
      </c>
      <c r="B55" s="28"/>
      <c r="C55" s="31">
        <v>-6075</v>
      </c>
      <c r="D55" s="31">
        <v>-6075</v>
      </c>
      <c r="E55" s="31">
        <v>-6075</v>
      </c>
      <c r="F55" s="31"/>
      <c r="G55" s="31"/>
      <c r="H55" s="31"/>
      <c r="I55" s="33">
        <f t="shared" si="1"/>
        <v>-18225</v>
      </c>
    </row>
    <row r="56" spans="1:9">
      <c r="A56" s="28" t="s">
        <v>15</v>
      </c>
      <c r="B56" s="28"/>
      <c r="C56" s="31">
        <f>1443.75+6545</f>
        <v>7988.75</v>
      </c>
      <c r="D56" s="31">
        <f>1425+6460</f>
        <v>7885</v>
      </c>
      <c r="E56" s="31">
        <f>1345.4+6882.88</f>
        <v>8228.2800000000007</v>
      </c>
      <c r="F56" s="31"/>
      <c r="G56" s="31"/>
      <c r="H56" s="31"/>
      <c r="I56" s="33">
        <f t="shared" si="1"/>
        <v>24102.03</v>
      </c>
    </row>
    <row r="57" spans="1:9">
      <c r="A57" s="28" t="s">
        <v>52</v>
      </c>
      <c r="B57" s="28"/>
      <c r="C57" s="31">
        <v>2362.5</v>
      </c>
      <c r="D57" s="31">
        <v>2175</v>
      </c>
      <c r="E57" s="31">
        <v>2690.63</v>
      </c>
      <c r="F57" s="31"/>
      <c r="G57" s="31"/>
      <c r="H57" s="31"/>
      <c r="I57" s="33">
        <f t="shared" si="1"/>
        <v>7228.13</v>
      </c>
    </row>
    <row r="58" spans="1:9">
      <c r="A58" s="28"/>
      <c r="B58" s="28"/>
      <c r="C58" s="32"/>
      <c r="D58" s="32"/>
      <c r="E58" s="32"/>
      <c r="F58" s="32"/>
      <c r="G58" s="32"/>
      <c r="H58" s="31"/>
      <c r="I58" s="34"/>
    </row>
    <row r="59" spans="1:9">
      <c r="A59" s="28"/>
      <c r="B59" s="28"/>
      <c r="C59" s="29">
        <f>SUM(C21:C58)</f>
        <v>95446.6</v>
      </c>
      <c r="D59" s="29">
        <f>SUM(D21:D58)</f>
        <v>91204.372999999992</v>
      </c>
      <c r="E59" s="29">
        <f>SUM(E21:E58)</f>
        <v>92265.33</v>
      </c>
      <c r="F59" s="29">
        <f>SUM(F21:F58)</f>
        <v>0</v>
      </c>
      <c r="G59" s="29">
        <f>SUM(G21:G58)</f>
        <v>0</v>
      </c>
      <c r="H59" s="29"/>
      <c r="I59" s="29">
        <f>SUM(I21:I58)</f>
        <v>278916.30299999996</v>
      </c>
    </row>
    <row r="60" spans="1:9">
      <c r="C60" s="27"/>
      <c r="D60" s="27"/>
      <c r="E60" s="27"/>
      <c r="F60" s="27"/>
      <c r="G60" s="27"/>
      <c r="H60" s="27"/>
      <c r="I60" s="27"/>
    </row>
    <row r="61" spans="1:9">
      <c r="A61" s="28" t="s">
        <v>13</v>
      </c>
      <c r="B61" s="28"/>
      <c r="C61" s="35">
        <f>C59-C14</f>
        <v>56000.000000000007</v>
      </c>
      <c r="D61" s="35">
        <f>D59-D14</f>
        <v>2.9999999969732016E-3</v>
      </c>
      <c r="E61" s="35">
        <f>E59-E14</f>
        <v>0</v>
      </c>
      <c r="F61" s="35">
        <f>F59-F14</f>
        <v>-84000</v>
      </c>
      <c r="G61" s="35">
        <f>G59-G14</f>
        <v>-56000</v>
      </c>
      <c r="H61" s="28"/>
      <c r="I61" s="35">
        <f>I59-I14</f>
        <v>-83999.997000000032</v>
      </c>
    </row>
    <row r="62" spans="1:9">
      <c r="G62" s="26"/>
    </row>
    <row r="63" spans="1:9">
      <c r="C63" s="26"/>
      <c r="G63" s="26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61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42004</v>
      </c>
      <c r="D12" s="11">
        <v>42094</v>
      </c>
      <c r="E12" s="11">
        <v>42185</v>
      </c>
      <c r="F12" s="11">
        <v>42277</v>
      </c>
      <c r="G12" s="11">
        <v>42369</v>
      </c>
      <c r="H12" s="10"/>
      <c r="I12" s="9">
        <v>2015</v>
      </c>
      <c r="J12" s="11">
        <v>42369</v>
      </c>
      <c r="K12" s="11">
        <v>42004</v>
      </c>
      <c r="L12" s="9">
        <v>2015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28000+17521.6-6075</f>
        <v>39446.6</v>
      </c>
      <c r="D14" s="13">
        <f>28000+28000+28000+13279.37-6075</f>
        <v>91204.37</v>
      </c>
      <c r="E14" s="13">
        <f>28000+28000+28000+14340.33-6075-151.88</f>
        <v>92113.45</v>
      </c>
      <c r="F14" s="13">
        <f>28000+28000+28000+12700.95-6075-151.88</f>
        <v>90474.069999999992</v>
      </c>
      <c r="G14" s="13">
        <f>28000+28000</f>
        <v>56000</v>
      </c>
      <c r="H14" s="13"/>
      <c r="I14" s="13">
        <f>SUM(A14:H14)</f>
        <v>369238.49</v>
      </c>
      <c r="J14" s="42">
        <f>7911.41+28000-6226.88</f>
        <v>29684.530000000002</v>
      </c>
      <c r="K14" s="13">
        <v>36925</v>
      </c>
      <c r="L14" s="14">
        <f>+I14+J14-K14</f>
        <v>361998.02</v>
      </c>
      <c r="M14" s="26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4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4" ht="15.75">
      <c r="A18" s="20" t="s">
        <v>8</v>
      </c>
      <c r="B18" s="21"/>
      <c r="C18" s="22">
        <f t="shared" ref="C18:L18" si="0">+C14</f>
        <v>39446.6</v>
      </c>
      <c r="D18" s="22">
        <f t="shared" si="0"/>
        <v>91204.37</v>
      </c>
      <c r="E18" s="22">
        <f t="shared" si="0"/>
        <v>92113.45</v>
      </c>
      <c r="F18" s="22">
        <f t="shared" si="0"/>
        <v>90474.069999999992</v>
      </c>
      <c r="G18" s="22">
        <f t="shared" si="0"/>
        <v>56000</v>
      </c>
      <c r="H18" s="22"/>
      <c r="I18" s="22">
        <f t="shared" si="0"/>
        <v>369238.49</v>
      </c>
      <c r="J18" s="22">
        <f t="shared" si="0"/>
        <v>29684.530000000002</v>
      </c>
      <c r="K18" s="22">
        <f t="shared" si="0"/>
        <v>36925</v>
      </c>
      <c r="L18" s="22">
        <f t="shared" si="0"/>
        <v>361998.02</v>
      </c>
    </row>
    <row r="19" spans="1:14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.75">
      <c r="A20" s="24"/>
      <c r="B20" s="4"/>
      <c r="C20" s="4"/>
      <c r="D20" s="4"/>
      <c r="E20" s="4"/>
      <c r="F20" s="25"/>
      <c r="G20" s="25"/>
      <c r="H20" s="4"/>
      <c r="I20" s="4"/>
      <c r="J20" s="4"/>
      <c r="K20" s="4"/>
      <c r="L20" s="4"/>
    </row>
    <row r="21" spans="1:14" ht="15.75">
      <c r="A21" s="28" t="s">
        <v>25</v>
      </c>
      <c r="B21" s="28"/>
      <c r="C21" s="29">
        <v>490.37</v>
      </c>
      <c r="D21" s="29">
        <v>485.47</v>
      </c>
      <c r="E21" s="29">
        <v>487.25</v>
      </c>
      <c r="F21" s="29">
        <v>503.59</v>
      </c>
      <c r="G21" s="29">
        <v>520.57000000000005</v>
      </c>
      <c r="H21" s="29"/>
      <c r="I21" s="30">
        <f t="shared" ref="I21:I57" si="1">SUM(C21:G21)</f>
        <v>2487.25</v>
      </c>
      <c r="J21" s="4"/>
      <c r="K21" t="s">
        <v>62</v>
      </c>
      <c r="L21" s="44">
        <v>393842.25</v>
      </c>
    </row>
    <row r="22" spans="1:14">
      <c r="A22" s="28" t="s">
        <v>30</v>
      </c>
      <c r="B22" s="28"/>
      <c r="C22" s="31">
        <v>618.35</v>
      </c>
      <c r="D22" s="31">
        <v>649.45000000000005</v>
      </c>
      <c r="E22" s="31">
        <v>580.49</v>
      </c>
      <c r="F22" s="31">
        <v>530.15</v>
      </c>
      <c r="G22" s="31">
        <v>557.57000000000005</v>
      </c>
      <c r="H22" s="31"/>
      <c r="I22" s="33">
        <f t="shared" ref="I22" si="2">SUM(C22:G22)</f>
        <v>2936.01</v>
      </c>
      <c r="K22" t="s">
        <v>73</v>
      </c>
      <c r="L22" s="36">
        <f>-K14</f>
        <v>-36925</v>
      </c>
      <c r="M22" t="s">
        <v>46</v>
      </c>
    </row>
    <row r="23" spans="1:14">
      <c r="A23" s="28" t="s">
        <v>26</v>
      </c>
      <c r="B23" s="28"/>
      <c r="C23" s="29">
        <v>11713.03</v>
      </c>
      <c r="D23" s="29">
        <v>9915.7999999999993</v>
      </c>
      <c r="E23" s="29">
        <v>11116.97</v>
      </c>
      <c r="F23" s="29">
        <v>11859.14</v>
      </c>
      <c r="G23" s="29">
        <f>7718.71+15+20</f>
        <v>7753.71</v>
      </c>
      <c r="H23" s="29"/>
      <c r="I23" s="30">
        <f t="shared" si="1"/>
        <v>52358.65</v>
      </c>
      <c r="K23" t="s">
        <v>73</v>
      </c>
      <c r="L23" s="44">
        <v>-6075</v>
      </c>
      <c r="M23" t="s">
        <v>47</v>
      </c>
    </row>
    <row r="24" spans="1:14">
      <c r="A24" s="28" t="s">
        <v>28</v>
      </c>
      <c r="B24" s="28"/>
      <c r="C24" s="29">
        <v>194.05</v>
      </c>
      <c r="D24" s="29">
        <v>198.96</v>
      </c>
      <c r="E24" s="29">
        <v>195.79</v>
      </c>
      <c r="F24" s="29">
        <v>195.79</v>
      </c>
      <c r="G24" s="29">
        <v>195.87</v>
      </c>
      <c r="H24" s="29"/>
      <c r="I24" s="30">
        <f t="shared" ref="I24:I52" si="3">SUM(C24:G24)</f>
        <v>980.45999999999992</v>
      </c>
      <c r="K24" t="s">
        <v>74</v>
      </c>
      <c r="L24" s="44">
        <v>28000</v>
      </c>
      <c r="M24" s="40" t="s">
        <v>45</v>
      </c>
    </row>
    <row r="25" spans="1:14">
      <c r="A25" s="28" t="s">
        <v>31</v>
      </c>
      <c r="B25" s="28"/>
      <c r="C25" s="29">
        <v>3857</v>
      </c>
      <c r="D25" s="29">
        <v>0</v>
      </c>
      <c r="E25" s="29">
        <v>0</v>
      </c>
      <c r="F25" s="29">
        <v>0</v>
      </c>
      <c r="G25" s="29">
        <v>0</v>
      </c>
      <c r="H25" s="29"/>
      <c r="I25" s="30">
        <f t="shared" si="3"/>
        <v>3857</v>
      </c>
      <c r="K25" t="s">
        <v>75</v>
      </c>
      <c r="L25" s="44">
        <f>7911.41</f>
        <v>7911.41</v>
      </c>
    </row>
    <row r="26" spans="1:14">
      <c r="A26" s="28" t="s">
        <v>32</v>
      </c>
      <c r="B26" s="28"/>
      <c r="C26" s="31">
        <v>2753.95</v>
      </c>
      <c r="D26" s="31">
        <v>3867.32</v>
      </c>
      <c r="E26" s="31">
        <v>2618.8200000000002</v>
      </c>
      <c r="F26" s="31">
        <v>2263.2199999999998</v>
      </c>
      <c r="G26" s="31">
        <v>3425.21</v>
      </c>
      <c r="H26" s="31"/>
      <c r="I26" s="33">
        <f t="shared" si="3"/>
        <v>14928.52</v>
      </c>
      <c r="K26" t="s">
        <v>18</v>
      </c>
      <c r="L26" s="37">
        <f>D55+E55+F55+G55</f>
        <v>-24755.640000000003</v>
      </c>
    </row>
    <row r="27" spans="1:14">
      <c r="A27" s="28" t="s">
        <v>33</v>
      </c>
      <c r="B27" s="28"/>
      <c r="C27" s="31">
        <v>2324.66</v>
      </c>
      <c r="D27" s="31">
        <v>2309.8000000000002</v>
      </c>
      <c r="E27" s="31">
        <v>2450.87</v>
      </c>
      <c r="F27" s="31">
        <v>2120.4299999999998</v>
      </c>
      <c r="G27" s="31">
        <v>2069.58</v>
      </c>
      <c r="H27" s="31"/>
      <c r="I27" s="33">
        <f t="shared" si="3"/>
        <v>11275.34</v>
      </c>
      <c r="K27" s="38" t="s">
        <v>63</v>
      </c>
      <c r="L27" s="36">
        <f>SUM(L21:L26)</f>
        <v>361998.01999999996</v>
      </c>
      <c r="M27" s="26"/>
      <c r="N27" s="26"/>
    </row>
    <row r="28" spans="1:14">
      <c r="A28" s="28" t="s">
        <v>34</v>
      </c>
      <c r="B28" s="28"/>
      <c r="C28" s="31">
        <v>3990.42</v>
      </c>
      <c r="D28" s="31">
        <v>3845.93</v>
      </c>
      <c r="E28" s="31">
        <v>3578.69</v>
      </c>
      <c r="F28" s="31">
        <v>4374.8599999999997</v>
      </c>
      <c r="G28" s="31">
        <v>2838.41</v>
      </c>
      <c r="H28" s="31"/>
      <c r="I28" s="33">
        <f t="shared" si="3"/>
        <v>18628.310000000001</v>
      </c>
    </row>
    <row r="29" spans="1:14">
      <c r="A29" s="28" t="s">
        <v>35</v>
      </c>
      <c r="B29" s="28"/>
      <c r="C29" s="31">
        <v>335.13</v>
      </c>
      <c r="D29" s="31">
        <v>191.39</v>
      </c>
      <c r="E29" s="31">
        <v>0</v>
      </c>
      <c r="F29" s="31">
        <v>0</v>
      </c>
      <c r="G29" s="31">
        <v>0</v>
      </c>
      <c r="H29" s="31"/>
      <c r="I29" s="33">
        <f t="shared" si="3"/>
        <v>526.52</v>
      </c>
    </row>
    <row r="30" spans="1:14">
      <c r="A30" s="28" t="s">
        <v>48</v>
      </c>
      <c r="B30" s="28"/>
      <c r="C30" s="31">
        <v>4363.49</v>
      </c>
      <c r="D30" s="31">
        <v>5233.9799999999996</v>
      </c>
      <c r="E30" s="31">
        <v>5444.61</v>
      </c>
      <c r="F30" s="31">
        <v>5749.12</v>
      </c>
      <c r="G30" s="31">
        <v>5561.8</v>
      </c>
      <c r="H30" s="31"/>
      <c r="I30" s="33">
        <f t="shared" si="3"/>
        <v>26352.999999999996</v>
      </c>
      <c r="K30" s="39" t="s">
        <v>19</v>
      </c>
    </row>
    <row r="31" spans="1:14">
      <c r="A31" s="28" t="s">
        <v>67</v>
      </c>
      <c r="B31" s="28"/>
      <c r="C31" s="31">
        <v>1265.43</v>
      </c>
      <c r="D31" s="31">
        <v>2000.34</v>
      </c>
      <c r="E31" s="31">
        <v>1805.18</v>
      </c>
      <c r="F31" s="31">
        <v>2096.2600000000002</v>
      </c>
      <c r="G31" s="31">
        <v>1803.32</v>
      </c>
      <c r="H31" s="31"/>
      <c r="I31" s="33">
        <f t="shared" si="3"/>
        <v>8970.5300000000007</v>
      </c>
      <c r="K31" t="s">
        <v>20</v>
      </c>
      <c r="L31" s="44">
        <f>J14</f>
        <v>29684.530000000002</v>
      </c>
    </row>
    <row r="32" spans="1:14">
      <c r="A32" s="28" t="s">
        <v>36</v>
      </c>
      <c r="B32" s="28"/>
      <c r="C32" s="29">
        <v>4455.9399999999996</v>
      </c>
      <c r="D32" s="29">
        <v>4571.68</v>
      </c>
      <c r="E32" s="29">
        <v>2040.4</v>
      </c>
      <c r="F32" s="29">
        <v>210.14</v>
      </c>
      <c r="G32" s="29">
        <v>0</v>
      </c>
      <c r="H32" s="29"/>
      <c r="I32" s="30">
        <f t="shared" si="3"/>
        <v>11278.159999999998</v>
      </c>
      <c r="K32" t="s">
        <v>21</v>
      </c>
      <c r="L32" s="37">
        <v>6226.88</v>
      </c>
    </row>
    <row r="33" spans="1:12">
      <c r="A33" s="28" t="s">
        <v>37</v>
      </c>
      <c r="B33" s="28"/>
      <c r="C33" s="31">
        <v>387.47</v>
      </c>
      <c r="D33" s="31">
        <v>381.28</v>
      </c>
      <c r="E33" s="31">
        <v>276.02999999999997</v>
      </c>
      <c r="F33" s="31">
        <v>278.5</v>
      </c>
      <c r="G33" s="31">
        <v>265.2</v>
      </c>
      <c r="H33" s="31"/>
      <c r="I33" s="33">
        <f t="shared" si="3"/>
        <v>1588.48</v>
      </c>
      <c r="K33" s="40" t="s">
        <v>22</v>
      </c>
      <c r="L33" s="36">
        <f>SUM(L31:L32)</f>
        <v>35911.410000000003</v>
      </c>
    </row>
    <row r="34" spans="1:12">
      <c r="A34" s="28" t="s">
        <v>38</v>
      </c>
      <c r="B34" s="28"/>
      <c r="C34" s="31">
        <v>302.36</v>
      </c>
      <c r="D34" s="31">
        <v>167.01</v>
      </c>
      <c r="E34" s="31">
        <v>0</v>
      </c>
      <c r="F34" s="31">
        <v>0</v>
      </c>
      <c r="G34" s="31">
        <v>0</v>
      </c>
      <c r="H34" s="31"/>
      <c r="I34" s="33">
        <f t="shared" si="3"/>
        <v>469.37</v>
      </c>
    </row>
    <row r="35" spans="1:12">
      <c r="A35" s="28" t="s">
        <v>39</v>
      </c>
      <c r="B35" s="28"/>
      <c r="C35" s="29">
        <v>187.94</v>
      </c>
      <c r="D35" s="29">
        <v>187.93</v>
      </c>
      <c r="E35" s="29">
        <v>192.38</v>
      </c>
      <c r="F35" s="29">
        <v>192.39</v>
      </c>
      <c r="G35" s="29">
        <v>192.39</v>
      </c>
      <c r="H35" s="29"/>
      <c r="I35" s="30">
        <f t="shared" si="3"/>
        <v>953.03</v>
      </c>
      <c r="K35" s="40" t="s">
        <v>64</v>
      </c>
    </row>
    <row r="36" spans="1:12">
      <c r="A36" s="28" t="s">
        <v>40</v>
      </c>
      <c r="B36" s="28"/>
      <c r="C36" s="29">
        <v>8076.51</v>
      </c>
      <c r="D36" s="29">
        <v>7316.64</v>
      </c>
      <c r="E36" s="29">
        <v>7516.07</v>
      </c>
      <c r="F36" s="29">
        <v>7677.32</v>
      </c>
      <c r="G36" s="29">
        <v>7479.03</v>
      </c>
      <c r="H36" s="29"/>
      <c r="I36" s="30">
        <f t="shared" si="3"/>
        <v>38065.57</v>
      </c>
      <c r="K36" s="40" t="s">
        <v>23</v>
      </c>
    </row>
    <row r="37" spans="1:12">
      <c r="A37" s="28" t="s">
        <v>41</v>
      </c>
      <c r="B37" s="28"/>
      <c r="C37" s="29">
        <v>13637.52</v>
      </c>
      <c r="D37" s="29">
        <v>13783.35</v>
      </c>
      <c r="E37" s="29">
        <v>14718.95</v>
      </c>
      <c r="F37" s="29">
        <v>14672.33</v>
      </c>
      <c r="G37" s="29">
        <v>14913.57</v>
      </c>
      <c r="H37" s="29"/>
      <c r="I37" s="30">
        <f t="shared" si="3"/>
        <v>71725.72</v>
      </c>
      <c r="K37" s="40" t="s">
        <v>65</v>
      </c>
    </row>
    <row r="38" spans="1:12">
      <c r="A38" s="28" t="s">
        <v>29</v>
      </c>
      <c r="B38" s="28"/>
      <c r="C38" s="29">
        <v>1503.68</v>
      </c>
      <c r="D38" s="29">
        <v>1318.46</v>
      </c>
      <c r="E38" s="29">
        <v>1350.69</v>
      </c>
      <c r="F38" s="29">
        <v>1350.29</v>
      </c>
      <c r="G38" s="29">
        <v>1349.03</v>
      </c>
      <c r="H38" s="29"/>
      <c r="I38" s="30">
        <f t="shared" si="3"/>
        <v>6872.15</v>
      </c>
      <c r="K38" s="40" t="s">
        <v>24</v>
      </c>
    </row>
    <row r="39" spans="1:12">
      <c r="A39" s="28" t="s">
        <v>42</v>
      </c>
      <c r="B39" s="28"/>
      <c r="C39" s="31">
        <v>289.77999999999997</v>
      </c>
      <c r="D39" s="31">
        <v>289.77999999999997</v>
      </c>
      <c r="E39" s="31">
        <v>307.97000000000003</v>
      </c>
      <c r="F39" s="31">
        <v>306.81</v>
      </c>
      <c r="G39" s="31">
        <v>304.89999999999998</v>
      </c>
      <c r="H39" s="31"/>
      <c r="I39" s="33">
        <f t="shared" si="3"/>
        <v>1499.2399999999998</v>
      </c>
      <c r="K39" s="40" t="s">
        <v>66</v>
      </c>
    </row>
    <row r="40" spans="1:12">
      <c r="A40" s="28" t="s">
        <v>43</v>
      </c>
      <c r="B40" s="28"/>
      <c r="C40" s="29">
        <v>327.52999999999997</v>
      </c>
      <c r="D40" s="29">
        <v>314.06</v>
      </c>
      <c r="E40" s="29">
        <v>321.51</v>
      </c>
      <c r="F40" s="29">
        <v>318.47000000000003</v>
      </c>
      <c r="G40" s="29">
        <v>325.31</v>
      </c>
      <c r="H40" s="29"/>
      <c r="I40" s="30">
        <f t="shared" si="3"/>
        <v>1606.8799999999999</v>
      </c>
    </row>
    <row r="41" spans="1:12">
      <c r="A41" s="28" t="s">
        <v>44</v>
      </c>
      <c r="B41" s="28"/>
      <c r="C41" s="31">
        <v>212.5</v>
      </c>
      <c r="D41" s="31">
        <v>222.76</v>
      </c>
      <c r="E41" s="31">
        <v>0</v>
      </c>
      <c r="F41" s="31">
        <v>0</v>
      </c>
      <c r="G41" s="31">
        <v>0</v>
      </c>
      <c r="H41" s="31"/>
      <c r="I41" s="33">
        <f t="shared" si="3"/>
        <v>435.26</v>
      </c>
    </row>
    <row r="42" spans="1:12">
      <c r="A42" s="28" t="s">
        <v>49</v>
      </c>
      <c r="B42" s="28"/>
      <c r="C42" s="31">
        <v>302.72000000000003</v>
      </c>
      <c r="D42" s="31">
        <v>337.49</v>
      </c>
      <c r="E42" s="31">
        <v>354.22</v>
      </c>
      <c r="F42" s="31">
        <v>322.32</v>
      </c>
      <c r="G42" s="31">
        <v>299.38</v>
      </c>
      <c r="H42" s="31"/>
      <c r="I42" s="33">
        <f t="shared" si="3"/>
        <v>1616.13</v>
      </c>
      <c r="K42" s="47" t="s">
        <v>59</v>
      </c>
      <c r="L42" s="47"/>
    </row>
    <row r="43" spans="1:12">
      <c r="A43" s="28" t="s">
        <v>50</v>
      </c>
      <c r="B43" s="28"/>
      <c r="C43" s="31">
        <v>254.18</v>
      </c>
      <c r="D43" s="31">
        <v>252.43</v>
      </c>
      <c r="E43" s="31">
        <v>240.11</v>
      </c>
      <c r="F43" s="31">
        <v>242.17</v>
      </c>
      <c r="G43" s="31">
        <v>249.68</v>
      </c>
      <c r="H43" s="31"/>
      <c r="I43" s="33">
        <f t="shared" si="3"/>
        <v>1238.57</v>
      </c>
      <c r="K43" s="47"/>
      <c r="L43" s="47"/>
    </row>
    <row r="44" spans="1:12">
      <c r="A44" s="28" t="s">
        <v>51</v>
      </c>
      <c r="B44" s="28"/>
      <c r="C44" s="31">
        <v>237.81</v>
      </c>
      <c r="D44" s="31">
        <v>242.64</v>
      </c>
      <c r="E44" s="31">
        <v>249.81</v>
      </c>
      <c r="F44" s="31">
        <v>241.26</v>
      </c>
      <c r="G44" s="31">
        <v>243.92</v>
      </c>
      <c r="H44" s="31"/>
      <c r="I44" s="33">
        <f t="shared" si="3"/>
        <v>1215.44</v>
      </c>
      <c r="K44" s="46"/>
      <c r="L44" s="46"/>
    </row>
    <row r="45" spans="1:12">
      <c r="A45" s="28" t="s">
        <v>57</v>
      </c>
      <c r="B45" s="28"/>
      <c r="C45" s="31">
        <v>211.33</v>
      </c>
      <c r="D45" s="31">
        <v>195.053</v>
      </c>
      <c r="E45" s="31">
        <v>0</v>
      </c>
      <c r="F45" s="31">
        <v>0</v>
      </c>
      <c r="G45" s="31">
        <v>0</v>
      </c>
      <c r="H45" s="31"/>
      <c r="I45" s="33">
        <f t="shared" si="3"/>
        <v>406.38300000000004</v>
      </c>
    </row>
    <row r="46" spans="1:12">
      <c r="A46" s="28" t="s">
        <v>68</v>
      </c>
      <c r="B46" s="28"/>
      <c r="C46" s="31">
        <v>0</v>
      </c>
      <c r="D46" s="31">
        <v>0</v>
      </c>
      <c r="E46" s="31">
        <v>590.57000000000005</v>
      </c>
      <c r="F46" s="31">
        <v>408.58</v>
      </c>
      <c r="G46" s="31">
        <v>391.05</v>
      </c>
      <c r="H46" s="31"/>
      <c r="I46" s="33">
        <f t="shared" si="3"/>
        <v>1390.2</v>
      </c>
    </row>
    <row r="47" spans="1:12">
      <c r="A47" s="28" t="s">
        <v>69</v>
      </c>
      <c r="B47" s="28"/>
      <c r="C47" s="31">
        <v>0</v>
      </c>
      <c r="D47" s="31">
        <v>0</v>
      </c>
      <c r="E47" s="31">
        <v>216.71</v>
      </c>
      <c r="F47" s="31">
        <v>308.23</v>
      </c>
      <c r="G47" s="31">
        <v>299.23</v>
      </c>
      <c r="H47" s="31"/>
      <c r="I47" s="33">
        <f t="shared" si="3"/>
        <v>824.17000000000007</v>
      </c>
    </row>
    <row r="48" spans="1:12">
      <c r="A48" s="28" t="s">
        <v>70</v>
      </c>
      <c r="B48" s="28"/>
      <c r="C48" s="31">
        <v>0</v>
      </c>
      <c r="D48" s="31">
        <v>0</v>
      </c>
      <c r="E48" s="31">
        <v>335.63</v>
      </c>
      <c r="F48" s="31">
        <v>445.76</v>
      </c>
      <c r="G48" s="31">
        <v>454.73</v>
      </c>
      <c r="H48" s="31"/>
      <c r="I48" s="33">
        <f t="shared" si="3"/>
        <v>1236.1199999999999</v>
      </c>
    </row>
    <row r="49" spans="1:9">
      <c r="A49" s="28" t="s">
        <v>71</v>
      </c>
      <c r="B49" s="28"/>
      <c r="C49" s="31">
        <v>0</v>
      </c>
      <c r="D49" s="31">
        <v>0</v>
      </c>
      <c r="E49" s="31">
        <v>468.86</v>
      </c>
      <c r="F49" s="31">
        <v>641.44000000000005</v>
      </c>
      <c r="G49" s="31">
        <v>650.49</v>
      </c>
      <c r="H49" s="31"/>
      <c r="I49" s="33">
        <f t="shared" si="3"/>
        <v>1760.7900000000002</v>
      </c>
    </row>
    <row r="50" spans="1:9">
      <c r="A50" s="28" t="s">
        <v>72</v>
      </c>
      <c r="B50" s="28"/>
      <c r="C50" s="29">
        <f>146.2+93.5</f>
        <v>239.7</v>
      </c>
      <c r="D50" s="29">
        <f>475.87+77</f>
        <v>552.87</v>
      </c>
      <c r="E50" s="29">
        <v>160.94999999999999</v>
      </c>
      <c r="F50" s="29">
        <f>136.11+8.92</f>
        <v>145.03</v>
      </c>
      <c r="G50" s="29">
        <f>142.02+85+20.18</f>
        <v>247.20000000000002</v>
      </c>
      <c r="H50" s="29"/>
      <c r="I50" s="30">
        <f t="shared" si="3"/>
        <v>1345.75</v>
      </c>
    </row>
    <row r="51" spans="1:9">
      <c r="A51" s="28" t="s">
        <v>56</v>
      </c>
      <c r="B51" s="28"/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/>
      <c r="I51" s="30">
        <f t="shared" si="3"/>
        <v>0</v>
      </c>
    </row>
    <row r="52" spans="1:9">
      <c r="A52" s="28" t="s">
        <v>58</v>
      </c>
      <c r="B52" s="28"/>
      <c r="C52" s="29">
        <v>1000</v>
      </c>
      <c r="D52" s="29">
        <v>1000</v>
      </c>
      <c r="E52" s="29">
        <v>1025</v>
      </c>
      <c r="F52" s="29">
        <v>1025</v>
      </c>
      <c r="G52" s="29">
        <v>1025</v>
      </c>
      <c r="H52" s="29"/>
      <c r="I52" s="30">
        <f t="shared" si="3"/>
        <v>5075</v>
      </c>
    </row>
    <row r="53" spans="1:9">
      <c r="A53" s="28" t="s">
        <v>16</v>
      </c>
      <c r="B53" s="28"/>
      <c r="C53" s="31">
        <v>21562.5</v>
      </c>
      <c r="D53" s="31">
        <v>21312.5</v>
      </c>
      <c r="E53" s="31">
        <v>22550.01</v>
      </c>
      <c r="F53" s="31">
        <v>21460.95</v>
      </c>
      <c r="G53" s="31">
        <v>21589.08</v>
      </c>
      <c r="H53" s="31"/>
      <c r="I53" s="33">
        <f t="shared" si="1"/>
        <v>108475.04</v>
      </c>
    </row>
    <row r="54" spans="1:9">
      <c r="A54" s="28" t="s">
        <v>14</v>
      </c>
      <c r="B54" s="28"/>
      <c r="C54" s="31">
        <v>6075</v>
      </c>
      <c r="D54" s="31">
        <v>6075</v>
      </c>
      <c r="E54" s="31">
        <v>6226.88</v>
      </c>
      <c r="F54" s="31">
        <v>6226.88</v>
      </c>
      <c r="G54" s="31">
        <v>6226.88</v>
      </c>
      <c r="H54" s="31"/>
      <c r="I54" s="33">
        <f t="shared" si="1"/>
        <v>30830.640000000003</v>
      </c>
    </row>
    <row r="55" spans="1:9">
      <c r="A55" s="28" t="s">
        <v>17</v>
      </c>
      <c r="B55" s="28"/>
      <c r="C55" s="31">
        <v>-6075</v>
      </c>
      <c r="D55" s="31">
        <v>-6075</v>
      </c>
      <c r="E55" s="31">
        <f>-6075-151.88</f>
        <v>-6226.88</v>
      </c>
      <c r="F55" s="31">
        <f>-6075-151.88</f>
        <v>-6226.88</v>
      </c>
      <c r="G55" s="31">
        <f>-6226.88</f>
        <v>-6226.88</v>
      </c>
      <c r="H55" s="31"/>
      <c r="I55" s="33">
        <f t="shared" si="1"/>
        <v>-30830.640000000003</v>
      </c>
    </row>
    <row r="56" spans="1:9">
      <c r="A56" s="28" t="s">
        <v>15</v>
      </c>
      <c r="B56" s="28"/>
      <c r="C56" s="31">
        <f>1443.75+6545</f>
        <v>7988.75</v>
      </c>
      <c r="D56" s="31">
        <f>1425+6460</f>
        <v>7885</v>
      </c>
      <c r="E56" s="31">
        <f>1345.4+6882.88</f>
        <v>8228.2800000000007</v>
      </c>
      <c r="F56" s="31">
        <f>1230.08+6882.88</f>
        <v>8112.96</v>
      </c>
      <c r="G56" s="31">
        <f>1249.3+6970</f>
        <v>8219.2999999999993</v>
      </c>
      <c r="H56" s="31"/>
      <c r="I56" s="33">
        <f t="shared" si="1"/>
        <v>40434.289999999994</v>
      </c>
    </row>
    <row r="57" spans="1:9">
      <c r="A57" s="28" t="s">
        <v>52</v>
      </c>
      <c r="B57" s="28"/>
      <c r="C57" s="31">
        <v>2362.5</v>
      </c>
      <c r="D57" s="31">
        <v>2175</v>
      </c>
      <c r="E57" s="31">
        <v>2690.63</v>
      </c>
      <c r="F57" s="31">
        <v>2421.56</v>
      </c>
      <c r="G57" s="31">
        <v>2460</v>
      </c>
      <c r="H57" s="31"/>
      <c r="I57" s="33">
        <f t="shared" si="1"/>
        <v>12109.69</v>
      </c>
    </row>
    <row r="58" spans="1:9">
      <c r="A58" s="28"/>
      <c r="B58" s="28"/>
      <c r="C58" s="32"/>
      <c r="D58" s="32"/>
      <c r="E58" s="32"/>
      <c r="F58" s="32"/>
      <c r="G58" s="32"/>
      <c r="H58" s="31"/>
      <c r="I58" s="34"/>
    </row>
    <row r="59" spans="1:9">
      <c r="A59" s="28"/>
      <c r="B59" s="28"/>
      <c r="C59" s="29">
        <f>SUM(C21:C58)</f>
        <v>95446.6</v>
      </c>
      <c r="D59" s="29">
        <f>SUM(D21:D58)</f>
        <v>91204.372999999992</v>
      </c>
      <c r="E59" s="29">
        <f>SUM(E21:E58)</f>
        <v>92113.45</v>
      </c>
      <c r="F59" s="29">
        <f>SUM(F21:F58)</f>
        <v>90474.07</v>
      </c>
      <c r="G59" s="29">
        <f>SUM(G21:G58)</f>
        <v>85684.53</v>
      </c>
      <c r="H59" s="29"/>
      <c r="I59" s="29">
        <f>SUM(I21:I58)</f>
        <v>454923.02299999999</v>
      </c>
    </row>
    <row r="60" spans="1:9">
      <c r="C60" s="27"/>
      <c r="D60" s="27"/>
      <c r="E60" s="27"/>
      <c r="F60" s="27"/>
      <c r="G60" s="27"/>
      <c r="H60" s="27"/>
      <c r="I60" s="27"/>
    </row>
    <row r="61" spans="1:9">
      <c r="A61" s="28" t="s">
        <v>13</v>
      </c>
      <c r="B61" s="28"/>
      <c r="C61" s="35">
        <f>C59-C14</f>
        <v>56000.000000000007</v>
      </c>
      <c r="D61" s="35">
        <f>D59-D14</f>
        <v>2.9999999969732016E-3</v>
      </c>
      <c r="E61" s="35">
        <f>E59-E14</f>
        <v>0</v>
      </c>
      <c r="F61" s="35">
        <f>F59-F14</f>
        <v>0</v>
      </c>
      <c r="G61" s="35">
        <f>G59-G14</f>
        <v>29684.53</v>
      </c>
      <c r="H61" s="28"/>
      <c r="I61" s="35">
        <f>I59-I14</f>
        <v>85684.532999999996</v>
      </c>
    </row>
    <row r="62" spans="1:9">
      <c r="G62" s="26"/>
    </row>
    <row r="63" spans="1:9">
      <c r="C63" s="26"/>
      <c r="G63" s="26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1Q15 Fees</vt:lpstr>
      <vt:lpstr>2Q15 Fees True-up</vt:lpstr>
      <vt:lpstr>2Q15 Fees</vt:lpstr>
      <vt:lpstr>3Q15 Fees</vt:lpstr>
      <vt:lpstr>'1Q15 Fees'!Print_Area</vt:lpstr>
      <vt:lpstr>'2Q15 Fees'!Print_Area</vt:lpstr>
      <vt:lpstr>'2Q15 Fees True-up'!Print_Area</vt:lpstr>
      <vt:lpstr>'3Q15 Fees'!Print_Area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mhess</cp:lastModifiedBy>
  <cp:lastPrinted>2016-01-22T16:28:19Z</cp:lastPrinted>
  <dcterms:created xsi:type="dcterms:W3CDTF">2001-05-15T19:20:02Z</dcterms:created>
  <dcterms:modified xsi:type="dcterms:W3CDTF">2016-01-22T16:28:20Z</dcterms:modified>
</cp:coreProperties>
</file>