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Custody Fees\"/>
    </mc:Choice>
  </mc:AlternateContent>
  <bookViews>
    <workbookView xWindow="360" yWindow="285" windowWidth="11295" windowHeight="6570" activeTab="3"/>
  </bookViews>
  <sheets>
    <sheet name="1Q14 Fees" sheetId="27" r:id="rId1"/>
    <sheet name="2Q14 Fees" sheetId="28" r:id="rId2"/>
    <sheet name="3Q14 Fees" sheetId="29" r:id="rId3"/>
    <sheet name="4Q14 Fees" sheetId="30" r:id="rId4"/>
  </sheets>
  <definedNames>
    <definedName name="_xlnm.Print_Area" localSheetId="0">'1Q14 Fees'!$A$1:$L$56</definedName>
    <definedName name="_xlnm.Print_Area" localSheetId="1">'2Q14 Fees'!$A$1:$L$57</definedName>
    <definedName name="_xlnm.Print_Area" localSheetId="2">'3Q14 Fees'!$A$1:$L$57</definedName>
    <definedName name="_xlnm.Print_Area" localSheetId="3">'4Q14 Fees'!$A$1:$L$57</definedName>
  </definedNames>
  <calcPr calcId="152511" calcOnSave="0"/>
</workbook>
</file>

<file path=xl/calcChain.xml><?xml version="1.0" encoding="utf-8"?>
<calcChain xmlns="http://schemas.openxmlformats.org/spreadsheetml/2006/main">
  <c r="L32" i="30" l="1"/>
  <c r="L26" i="30"/>
  <c r="G14" i="30"/>
  <c r="F51" i="30" l="1"/>
  <c r="I51" i="30" s="1"/>
  <c r="F50" i="30"/>
  <c r="I50" i="30" s="1"/>
  <c r="F14" i="30"/>
  <c r="L23" i="30"/>
  <c r="G18" i="30"/>
  <c r="G55" i="30"/>
  <c r="E55" i="30"/>
  <c r="E57" i="30" s="1"/>
  <c r="F53" i="30"/>
  <c r="I53" i="30" s="1"/>
  <c r="F52" i="30"/>
  <c r="E52" i="30"/>
  <c r="I52" i="30" s="1"/>
  <c r="I49" i="30"/>
  <c r="F49" i="30"/>
  <c r="E49" i="30"/>
  <c r="I48" i="30"/>
  <c r="I47" i="30"/>
  <c r="F46" i="30"/>
  <c r="E46" i="30"/>
  <c r="C46" i="30"/>
  <c r="I46" i="30" s="1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E24" i="30"/>
  <c r="D24" i="30"/>
  <c r="D55" i="30" s="1"/>
  <c r="D57" i="30" s="1"/>
  <c r="I23" i="30"/>
  <c r="I22" i="30"/>
  <c r="K18" i="30"/>
  <c r="D18" i="30"/>
  <c r="C18" i="30"/>
  <c r="F18" i="30"/>
  <c r="E14" i="30"/>
  <c r="E18" i="30" s="1"/>
  <c r="D14" i="30"/>
  <c r="C14" i="30"/>
  <c r="F55" i="30" l="1"/>
  <c r="F57" i="30" s="1"/>
  <c r="G57" i="30"/>
  <c r="I14" i="30"/>
  <c r="I24" i="30"/>
  <c r="I55" i="30" s="1"/>
  <c r="C55" i="30"/>
  <c r="C57" i="30" s="1"/>
  <c r="E14" i="29"/>
  <c r="F14" i="29"/>
  <c r="F51" i="29"/>
  <c r="F50" i="29"/>
  <c r="F46" i="29"/>
  <c r="F49" i="29"/>
  <c r="F53" i="29"/>
  <c r="F52" i="29"/>
  <c r="J14" i="30" l="1"/>
  <c r="L28" i="30" s="1"/>
  <c r="I18" i="30"/>
  <c r="I57" i="30"/>
  <c r="E14" i="28"/>
  <c r="G55" i="29"/>
  <c r="G57" i="29" s="1"/>
  <c r="F55" i="29"/>
  <c r="F57" i="29" s="1"/>
  <c r="E55" i="29"/>
  <c r="I53" i="29"/>
  <c r="I52" i="29"/>
  <c r="E52" i="29"/>
  <c r="I51" i="29"/>
  <c r="I50" i="29"/>
  <c r="I49" i="29"/>
  <c r="E49" i="29"/>
  <c r="I48" i="29"/>
  <c r="I47" i="29"/>
  <c r="E46" i="29"/>
  <c r="C46" i="29"/>
  <c r="C55" i="29" s="1"/>
  <c r="C57" i="29" s="1"/>
  <c r="I45" i="29"/>
  <c r="I44" i="29"/>
  <c r="I43" i="29"/>
  <c r="I42" i="29"/>
  <c r="I41" i="29"/>
  <c r="I40" i="29"/>
  <c r="I39" i="29"/>
  <c r="I38" i="29"/>
  <c r="I37" i="29"/>
  <c r="I36" i="29"/>
  <c r="I35" i="29"/>
  <c r="I34" i="29"/>
  <c r="L33" i="29"/>
  <c r="I33" i="29"/>
  <c r="L32" i="29"/>
  <c r="L34" i="29" s="1"/>
  <c r="I32" i="29"/>
  <c r="I31" i="29"/>
  <c r="I30" i="29"/>
  <c r="I29" i="29"/>
  <c r="I28" i="29"/>
  <c r="I27" i="29"/>
  <c r="I26" i="29"/>
  <c r="I25" i="29"/>
  <c r="E24" i="29"/>
  <c r="D24" i="29"/>
  <c r="D55" i="29" s="1"/>
  <c r="D57" i="29" s="1"/>
  <c r="L23" i="29"/>
  <c r="L28" i="29" s="1"/>
  <c r="I23" i="29"/>
  <c r="I22" i="29"/>
  <c r="K18" i="29"/>
  <c r="J18" i="29"/>
  <c r="G18" i="29"/>
  <c r="F18" i="29"/>
  <c r="E18" i="29"/>
  <c r="C18" i="29"/>
  <c r="D14" i="29"/>
  <c r="D18" i="29" s="1"/>
  <c r="C14" i="29"/>
  <c r="J18" i="30" l="1"/>
  <c r="L14" i="30"/>
  <c r="L18" i="30" s="1"/>
  <c r="L34" i="30"/>
  <c r="E57" i="29"/>
  <c r="I14" i="29"/>
  <c r="I24" i="29"/>
  <c r="I46" i="29"/>
  <c r="E49" i="28"/>
  <c r="M28" i="30" l="1"/>
  <c r="I55" i="29"/>
  <c r="I57" i="29" s="1"/>
  <c r="I18" i="29"/>
  <c r="L14" i="29"/>
  <c r="L18" i="29" s="1"/>
  <c r="I48" i="28"/>
  <c r="E52" i="28"/>
  <c r="E18" i="28"/>
  <c r="E46" i="28"/>
  <c r="E24" i="28"/>
  <c r="G55" i="28"/>
  <c r="G57" i="28" s="1"/>
  <c r="F55" i="28"/>
  <c r="F57" i="28" s="1"/>
  <c r="E55" i="28"/>
  <c r="I53" i="28"/>
  <c r="I52" i="28"/>
  <c r="I51" i="28"/>
  <c r="I50" i="28"/>
  <c r="I49" i="28"/>
  <c r="I47" i="28"/>
  <c r="C46" i="28"/>
  <c r="I46" i="28" s="1"/>
  <c r="I45" i="28"/>
  <c r="I44" i="28"/>
  <c r="I43" i="28"/>
  <c r="I42" i="28"/>
  <c r="I41" i="28"/>
  <c r="I40" i="28"/>
  <c r="I39" i="28"/>
  <c r="I38" i="28"/>
  <c r="I37" i="28"/>
  <c r="I36" i="28"/>
  <c r="I35" i="28"/>
  <c r="I34" i="28"/>
  <c r="L33" i="28"/>
  <c r="I33" i="28"/>
  <c r="L32" i="28"/>
  <c r="L34" i="28" s="1"/>
  <c r="I32" i="28"/>
  <c r="I31" i="28"/>
  <c r="I30" i="28"/>
  <c r="I29" i="28"/>
  <c r="I28" i="28"/>
  <c r="I27" i="28"/>
  <c r="I26" i="28"/>
  <c r="I25" i="28"/>
  <c r="I24" i="28"/>
  <c r="D24" i="28"/>
  <c r="D55" i="28" s="1"/>
  <c r="D57" i="28" s="1"/>
  <c r="L23" i="28"/>
  <c r="L28" i="28" s="1"/>
  <c r="I23" i="28"/>
  <c r="I22" i="28"/>
  <c r="K18" i="28"/>
  <c r="J18" i="28"/>
  <c r="G18" i="28"/>
  <c r="F18" i="28"/>
  <c r="D14" i="28"/>
  <c r="D18" i="28" s="1"/>
  <c r="C14" i="28"/>
  <c r="C18" i="28" s="1"/>
  <c r="E57" i="28" l="1"/>
  <c r="I55" i="28"/>
  <c r="C55" i="28"/>
  <c r="C57" i="28" s="1"/>
  <c r="I14" i="28"/>
  <c r="I45" i="27"/>
  <c r="D24" i="27"/>
  <c r="D14" i="27"/>
  <c r="C14" i="27"/>
  <c r="C46" i="27"/>
  <c r="I18" i="28" l="1"/>
  <c r="L14" i="28"/>
  <c r="L18" i="28" s="1"/>
  <c r="I57" i="28"/>
  <c r="I52" i="27"/>
  <c r="I47" i="27"/>
  <c r="G54" i="27" l="1"/>
  <c r="G56" i="27" s="1"/>
  <c r="F54" i="27"/>
  <c r="C54" i="27"/>
  <c r="I51" i="27"/>
  <c r="I50" i="27"/>
  <c r="I49" i="27"/>
  <c r="I48" i="27"/>
  <c r="I46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L33" i="27"/>
  <c r="I32" i="27"/>
  <c r="L32" i="27"/>
  <c r="L34" i="27" s="1"/>
  <c r="I31" i="27"/>
  <c r="I30" i="27"/>
  <c r="I29" i="27"/>
  <c r="I28" i="27"/>
  <c r="I27" i="27"/>
  <c r="I26" i="27"/>
  <c r="I25" i="27"/>
  <c r="E54" i="27"/>
  <c r="L23" i="27"/>
  <c r="L28" i="27" s="1"/>
  <c r="I23" i="27"/>
  <c r="I22" i="27"/>
  <c r="K18" i="27"/>
  <c r="J18" i="27"/>
  <c r="G18" i="27"/>
  <c r="F18" i="27"/>
  <c r="E18" i="27"/>
  <c r="D18" i="27"/>
  <c r="I14" i="27"/>
  <c r="F56" i="27" l="1"/>
  <c r="E56" i="27"/>
  <c r="C18" i="27"/>
  <c r="I24" i="27"/>
  <c r="I54" i="27" s="1"/>
  <c r="I56" i="27" s="1"/>
  <c r="C56" i="27"/>
  <c r="I18" i="27"/>
  <c r="L14" i="27"/>
  <c r="L18" i="27" s="1"/>
  <c r="D54" i="27"/>
  <c r="D56" i="27" s="1"/>
</calcChain>
</file>

<file path=xl/sharedStrings.xml><?xml version="1.0" encoding="utf-8"?>
<sst xmlns="http://schemas.openxmlformats.org/spreadsheetml/2006/main" count="311" uniqueCount="68">
  <si>
    <t>Bradley Foundation</t>
  </si>
  <si>
    <t xml:space="preserve">Quarter </t>
  </si>
  <si>
    <t>Quarter</t>
  </si>
  <si>
    <t>Add: Accrual</t>
  </si>
  <si>
    <t>Less: Accrual</t>
  </si>
  <si>
    <t>Ending</t>
  </si>
  <si>
    <t>Total Paid</t>
  </si>
  <si>
    <t>Quarter Ending</t>
  </si>
  <si>
    <t>Grand Total</t>
  </si>
  <si>
    <t>Northern Trust</t>
  </si>
  <si>
    <t>Custodial Fees</t>
  </si>
  <si>
    <t>A/C # 24100-000</t>
  </si>
  <si>
    <t>A/C # 64900-000</t>
  </si>
  <si>
    <t>Credit</t>
  </si>
  <si>
    <t>Private I license fee</t>
  </si>
  <si>
    <t>Private I data mgmt fee and cap call mgmt</t>
  </si>
  <si>
    <t>Performance reporting</t>
  </si>
  <si>
    <t>Private I license fee (charged to Finance software)</t>
  </si>
  <si>
    <t>Private I reclass</t>
  </si>
  <si>
    <t>Accrual with Private i</t>
  </si>
  <si>
    <t>Custody</t>
  </si>
  <si>
    <t>Private i</t>
  </si>
  <si>
    <t>Total</t>
  </si>
  <si>
    <t>software for private I fee was done</t>
  </si>
  <si>
    <t>amount includes the private I portion</t>
  </si>
  <si>
    <t>OFI (1001002)</t>
  </si>
  <si>
    <t>Artisan (1003002)</t>
  </si>
  <si>
    <t>Distribution Account (8001002)</t>
  </si>
  <si>
    <t>Acacia (1004002)</t>
  </si>
  <si>
    <t>Legacy PE and VC (5002002)</t>
  </si>
  <si>
    <t>Baillie Gifford (1002002)</t>
  </si>
  <si>
    <t>AlphaOne (2002002)</t>
  </si>
  <si>
    <t>Rothschild (2003002)</t>
  </si>
  <si>
    <t>Fiduciary (2004002)</t>
  </si>
  <si>
    <t>Columbia (2005002)</t>
  </si>
  <si>
    <t>BNY Stock (2006002)</t>
  </si>
  <si>
    <t>Baird (3001002)</t>
  </si>
  <si>
    <t>Wellington (3002002)</t>
  </si>
  <si>
    <t>BNY Aggregate (3003002)</t>
  </si>
  <si>
    <t>Morgan Stanley (4001002)</t>
  </si>
  <si>
    <t>Cambridge Hedge (4002002)</t>
  </si>
  <si>
    <t>Cambridge PE and VC (5001002)</t>
  </si>
  <si>
    <t>Hancock (6003002)</t>
  </si>
  <si>
    <t>PIMCO (6004002)</t>
  </si>
  <si>
    <t>Heartwood (6005002)</t>
  </si>
  <si>
    <t>*</t>
  </si>
  <si>
    <t>custody</t>
  </si>
  <si>
    <t>private i</t>
  </si>
  <si>
    <t>Wells (2007002)</t>
  </si>
  <si>
    <t>Wellington Commodities (6006002)</t>
  </si>
  <si>
    <t>Vanguard US REIT (6007002)</t>
  </si>
  <si>
    <t>Vanguard Global ex-US REIT (6008002)</t>
  </si>
  <si>
    <t>Private I unfunded commitment reconciliation</t>
  </si>
  <si>
    <t>Year Ended December 31, 2014</t>
  </si>
  <si>
    <t>Paid 2014</t>
  </si>
  <si>
    <t>BNY 12/31/14</t>
  </si>
  <si>
    <t>12/31/13 Accrual</t>
  </si>
  <si>
    <t>4Q14 Est.</t>
  </si>
  <si>
    <t>4Q14 inv. Due</t>
  </si>
  <si>
    <t>2014 Expense</t>
  </si>
  <si>
    <t>* Note that $25,000 custody fee charge is on a one-month lag</t>
  </si>
  <si>
    <t>4Q14 reclass entry to Finance</t>
  </si>
  <si>
    <t>in December 2014.  The accrual</t>
  </si>
  <si>
    <t>since it will not be paid until 2015.</t>
  </si>
  <si>
    <t>Transition Account (9001002)</t>
  </si>
  <si>
    <t>Global Timber Investors X (6009002)</t>
  </si>
  <si>
    <t>Standard Regulatory Support Fee</t>
  </si>
  <si>
    <t>* Note that $28,000 custody fee charge is on a one-month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</si>
</sst>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13">
    <font>
      <sz val="10"/>
      <name val="Arial"/>
    </font>
    <font>
      <sz val="10"/>
      <name val="Arial"/>
    </font>
    <font>
      <sz val="12"/>
      <name val="Arial MT"/>
    </font>
    <font>
      <sz val="8"/>
      <name val="TimesNewRomanPS"/>
      <family val="1"/>
    </font>
    <font>
      <sz val="12"/>
      <name val="TimesNewRomanPS"/>
      <family val="1"/>
    </font>
    <font>
      <b/>
      <sz val="12"/>
      <name val="TimesNewRomanPS"/>
      <family val="1"/>
    </font>
    <font>
      <b/>
      <u/>
      <sz val="12"/>
      <name val="TimesNewRomanPS"/>
      <family val="1"/>
    </font>
    <font>
      <u/>
      <sz val="12"/>
      <name val="TimesNewRomanPS"/>
      <family val="1"/>
    </font>
    <font>
      <u val="double"/>
      <sz val="12"/>
      <name val="TimesNewRomanPS"/>
      <family val="1"/>
    </font>
    <font>
      <sz val="10"/>
      <name val="Arial MT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3" applyFont="1" applyProtection="1"/>
    <xf numFmtId="0" fontId="4" fillId="0" borderId="0" xfId="3" applyFont="1" applyAlignment="1" applyProtection="1">
      <alignment horizontal="centerContinuous"/>
    </xf>
    <xf numFmtId="0" fontId="5" fillId="0" borderId="0" xfId="3" applyFont="1" applyAlignment="1" applyProtection="1">
      <alignment horizontal="centerContinuous"/>
    </xf>
    <xf numFmtId="0" fontId="4" fillId="0" borderId="0" xfId="3" applyFont="1" applyProtection="1"/>
    <xf numFmtId="0" fontId="5" fillId="0" borderId="1" xfId="3" applyFont="1" applyBorder="1" applyAlignment="1" applyProtection="1">
      <alignment horizontal="centerContinuous"/>
    </xf>
    <xf numFmtId="0" fontId="4" fillId="0" borderId="1" xfId="3" applyFont="1" applyBorder="1" applyAlignment="1" applyProtection="1">
      <alignment horizontal="centerContinuous"/>
    </xf>
    <xf numFmtId="0" fontId="4" fillId="0" borderId="0" xfId="3" applyFont="1" applyAlignment="1" applyProtection="1">
      <alignment horizontal="center"/>
    </xf>
    <xf numFmtId="0" fontId="6" fillId="0" borderId="0" xfId="3" applyFont="1" applyAlignment="1" applyProtection="1">
      <alignment horizontal="center"/>
    </xf>
    <xf numFmtId="0" fontId="7" fillId="0" borderId="0" xfId="3" applyFont="1" applyAlignment="1" applyProtection="1">
      <alignment horizontal="center"/>
    </xf>
    <xf numFmtId="0" fontId="7" fillId="0" borderId="0" xfId="3" applyFont="1" applyProtection="1"/>
    <xf numFmtId="14" fontId="7" fillId="0" borderId="0" xfId="3" applyNumberFormat="1" applyFont="1" applyAlignment="1" applyProtection="1">
      <alignment horizontal="center"/>
    </xf>
    <xf numFmtId="0" fontId="4" fillId="2" borderId="0" xfId="3" applyFont="1" applyFill="1" applyProtection="1"/>
    <xf numFmtId="43" fontId="4" fillId="0" borderId="0" xfId="1" applyFont="1" applyProtection="1"/>
    <xf numFmtId="43" fontId="4" fillId="2" borderId="0" xfId="1" applyFont="1" applyFill="1" applyProtection="1"/>
    <xf numFmtId="39" fontId="4" fillId="0" borderId="1" xfId="3" applyNumberFormat="1" applyFont="1" applyBorder="1" applyProtection="1"/>
    <xf numFmtId="0" fontId="4" fillId="0" borderId="1" xfId="3" applyFont="1" applyBorder="1" applyProtection="1"/>
    <xf numFmtId="39" fontId="4" fillId="2" borderId="1" xfId="3" applyNumberFormat="1" applyFont="1" applyFill="1" applyBorder="1" applyProtection="1"/>
    <xf numFmtId="39" fontId="4" fillId="0" borderId="0" xfId="3" applyNumberFormat="1" applyFont="1" applyProtection="1"/>
    <xf numFmtId="39" fontId="4" fillId="2" borderId="0" xfId="3" applyNumberFormat="1" applyFont="1" applyFill="1" applyProtection="1"/>
    <xf numFmtId="0" fontId="5" fillId="0" borderId="0" xfId="3" applyFont="1" applyAlignment="1" applyProtection="1">
      <alignment horizontal="right"/>
    </xf>
    <xf numFmtId="0" fontId="5" fillId="0" borderId="0" xfId="3" applyFont="1" applyProtection="1"/>
    <xf numFmtId="44" fontId="8" fillId="0" borderId="0" xfId="2" applyFont="1" applyAlignment="1" applyProtection="1">
      <alignment horizontal="right"/>
    </xf>
    <xf numFmtId="164" fontId="8" fillId="0" borderId="0" xfId="3" applyNumberFormat="1" applyFont="1" applyProtection="1"/>
    <xf numFmtId="0" fontId="9" fillId="0" borderId="0" xfId="3" applyFont="1" applyProtection="1"/>
    <xf numFmtId="7" fontId="8" fillId="0" borderId="0" xfId="3" applyNumberFormat="1" applyFont="1" applyProtection="1"/>
    <xf numFmtId="43" fontId="0" fillId="0" borderId="0" xfId="0" applyNumberFormat="1"/>
    <xf numFmtId="43" fontId="1" fillId="0" borderId="0" xfId="1"/>
    <xf numFmtId="0" fontId="11" fillId="0" borderId="0" xfId="0" applyFont="1"/>
    <xf numFmtId="43" fontId="11" fillId="0" borderId="0" xfId="1" applyFont="1"/>
    <xf numFmtId="43" fontId="11" fillId="0" borderId="0" xfId="1" applyFont="1" applyProtection="1"/>
    <xf numFmtId="43" fontId="11" fillId="0" borderId="0" xfId="1" applyFont="1" applyBorder="1"/>
    <xf numFmtId="43" fontId="11" fillId="0" borderId="2" xfId="1" applyFont="1" applyBorder="1"/>
    <xf numFmtId="43" fontId="11" fillId="0" borderId="0" xfId="1" applyFont="1" applyBorder="1" applyProtection="1"/>
    <xf numFmtId="43" fontId="11" fillId="0" borderId="2" xfId="1" applyFont="1" applyBorder="1" applyProtection="1"/>
    <xf numFmtId="43" fontId="11" fillId="0" borderId="0" xfId="0" applyNumberFormat="1" applyFont="1"/>
    <xf numFmtId="43" fontId="0" fillId="0" borderId="0" xfId="1" applyFont="1"/>
    <xf numFmtId="43" fontId="0" fillId="0" borderId="2" xfId="1" applyFont="1" applyBorder="1"/>
    <xf numFmtId="0" fontId="0" fillId="0" borderId="0" xfId="0" quotePrefix="1"/>
    <xf numFmtId="0" fontId="12" fillId="0" borderId="0" xfId="0" applyFont="1"/>
    <xf numFmtId="0" fontId="10" fillId="0" borderId="0" xfId="0" applyFont="1"/>
    <xf numFmtId="43" fontId="0" fillId="3" borderId="0" xfId="1" applyFont="1" applyFill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3" fontId="4" fillId="0" borderId="0" xfId="1" applyFont="1" applyFill="1" applyProtection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3" fontId="0" fillId="0" borderId="0" xfId="1" applyFont="1" applyFill="1"/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54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41639</v>
      </c>
      <c r="D12" s="11">
        <v>41729</v>
      </c>
      <c r="E12" s="11">
        <v>41820</v>
      </c>
      <c r="F12" s="11">
        <v>41912</v>
      </c>
      <c r="G12" s="11">
        <v>42004</v>
      </c>
      <c r="H12" s="10"/>
      <c r="I12" s="9">
        <v>2014</v>
      </c>
      <c r="J12" s="11">
        <v>42004</v>
      </c>
      <c r="K12" s="11">
        <v>41639</v>
      </c>
      <c r="L12" s="9">
        <v>2014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f>22000+31547.68-5568.75</f>
        <v>47978.93</v>
      </c>
      <c r="D14" s="13">
        <f>22000+25000+25000+24483.33-5568.75</f>
        <v>90914.58</v>
      </c>
      <c r="E14" s="13"/>
      <c r="F14" s="13"/>
      <c r="G14" s="13"/>
      <c r="H14" s="13"/>
      <c r="I14" s="13">
        <f>SUM(A14:H14)</f>
        <v>138893.51</v>
      </c>
      <c r="J14" s="44"/>
      <c r="K14" s="13">
        <v>47978.93</v>
      </c>
      <c r="L14" s="14">
        <f>+I14+J14-K14</f>
        <v>90914.580000000016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47978.93</v>
      </c>
      <c r="D18" s="22">
        <f t="shared" si="0"/>
        <v>90914.58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/>
      <c r="I18" s="22">
        <f t="shared" si="0"/>
        <v>138893.51</v>
      </c>
      <c r="J18" s="22">
        <f t="shared" si="0"/>
        <v>0</v>
      </c>
      <c r="K18" s="22">
        <f t="shared" si="0"/>
        <v>47978.93</v>
      </c>
      <c r="L18" s="22">
        <f t="shared" si="0"/>
        <v>90914.580000000016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25</v>
      </c>
      <c r="B22" s="28"/>
      <c r="C22" s="29">
        <v>197.5</v>
      </c>
      <c r="D22" s="29">
        <v>197.5</v>
      </c>
      <c r="E22" s="29"/>
      <c r="F22" s="29"/>
      <c r="G22" s="29"/>
      <c r="H22" s="29"/>
      <c r="I22" s="30">
        <f t="shared" ref="I22:I52" si="1">SUM(C22:G22)</f>
        <v>395</v>
      </c>
      <c r="J22" s="4"/>
      <c r="K22" t="s">
        <v>55</v>
      </c>
      <c r="L22" s="41">
        <v>340528.9</v>
      </c>
    </row>
    <row r="23" spans="1:13">
      <c r="A23" s="28" t="s">
        <v>30</v>
      </c>
      <c r="B23" s="28"/>
      <c r="C23" s="31">
        <v>197.5</v>
      </c>
      <c r="D23" s="31">
        <v>197.5</v>
      </c>
      <c r="E23" s="31"/>
      <c r="F23" s="31"/>
      <c r="G23" s="31"/>
      <c r="H23" s="31"/>
      <c r="I23" s="33">
        <f t="shared" ref="I23" si="2">SUM(C23:G23)</f>
        <v>395</v>
      </c>
      <c r="K23" t="s">
        <v>56</v>
      </c>
      <c r="L23" s="36">
        <f>-K14</f>
        <v>-47978.93</v>
      </c>
      <c r="M23" t="s">
        <v>46</v>
      </c>
    </row>
    <row r="24" spans="1:13">
      <c r="A24" s="28" t="s">
        <v>26</v>
      </c>
      <c r="B24" s="28"/>
      <c r="C24" s="29">
        <v>12228.85</v>
      </c>
      <c r="D24" s="29">
        <f>13618.25+85</f>
        <v>13703.25</v>
      </c>
      <c r="E24" s="29"/>
      <c r="F24" s="29"/>
      <c r="G24" s="29"/>
      <c r="H24" s="29"/>
      <c r="I24" s="30">
        <f t="shared" si="1"/>
        <v>25932.1</v>
      </c>
      <c r="K24" t="s">
        <v>56</v>
      </c>
      <c r="L24" s="36">
        <v>-5568.75</v>
      </c>
      <c r="M24" t="s">
        <v>47</v>
      </c>
    </row>
    <row r="25" spans="1:13">
      <c r="A25" s="28" t="s">
        <v>28</v>
      </c>
      <c r="B25" s="28"/>
      <c r="C25" s="29">
        <v>187.5</v>
      </c>
      <c r="D25" s="29">
        <v>162.5</v>
      </c>
      <c r="E25" s="29"/>
      <c r="F25" s="29"/>
      <c r="G25" s="29"/>
      <c r="H25" s="29"/>
      <c r="I25" s="30">
        <f t="shared" ref="I25:I47" si="3">SUM(C25:G25)</f>
        <v>350</v>
      </c>
      <c r="K25" t="s">
        <v>57</v>
      </c>
      <c r="L25" s="36">
        <v>25000</v>
      </c>
      <c r="M25" s="40" t="s">
        <v>45</v>
      </c>
    </row>
    <row r="26" spans="1:13">
      <c r="A26" s="28" t="s">
        <v>31</v>
      </c>
      <c r="B26" s="28"/>
      <c r="C26" s="29">
        <v>5447.9</v>
      </c>
      <c r="D26" s="29">
        <v>5592.7</v>
      </c>
      <c r="E26" s="29"/>
      <c r="F26" s="29"/>
      <c r="G26" s="29"/>
      <c r="H26" s="29"/>
      <c r="I26" s="30">
        <f t="shared" si="3"/>
        <v>11040.599999999999</v>
      </c>
      <c r="K26" t="s">
        <v>58</v>
      </c>
      <c r="L26" s="41">
        <v>31547.68</v>
      </c>
    </row>
    <row r="27" spans="1:13">
      <c r="A27" s="28" t="s">
        <v>32</v>
      </c>
      <c r="B27" s="28"/>
      <c r="C27" s="31">
        <v>3688.38</v>
      </c>
      <c r="D27" s="31">
        <v>3702.96</v>
      </c>
      <c r="E27" s="31"/>
      <c r="F27" s="31"/>
      <c r="G27" s="31"/>
      <c r="H27" s="31"/>
      <c r="I27" s="33">
        <f t="shared" si="3"/>
        <v>7391.34</v>
      </c>
      <c r="K27" t="s">
        <v>18</v>
      </c>
      <c r="L27" s="37">
        <v>-22275</v>
      </c>
    </row>
    <row r="28" spans="1:13">
      <c r="A28" s="28" t="s">
        <v>33</v>
      </c>
      <c r="B28" s="28"/>
      <c r="C28" s="31">
        <v>2592.6799999999998</v>
      </c>
      <c r="D28" s="31">
        <v>2614.1</v>
      </c>
      <c r="E28" s="31"/>
      <c r="F28" s="31"/>
      <c r="G28" s="31"/>
      <c r="H28" s="31"/>
      <c r="I28" s="33">
        <f t="shared" si="3"/>
        <v>5206.78</v>
      </c>
      <c r="K28" s="38" t="s">
        <v>59</v>
      </c>
      <c r="L28" s="36">
        <f>SUM(L22:L27)</f>
        <v>321253.90000000002</v>
      </c>
    </row>
    <row r="29" spans="1:13">
      <c r="A29" s="28" t="s">
        <v>34</v>
      </c>
      <c r="B29" s="28"/>
      <c r="C29" s="31">
        <v>3621.62</v>
      </c>
      <c r="D29" s="31">
        <v>4299.8599999999997</v>
      </c>
      <c r="E29" s="31"/>
      <c r="F29" s="31"/>
      <c r="G29" s="31"/>
      <c r="H29" s="31"/>
      <c r="I29" s="33">
        <f t="shared" si="3"/>
        <v>7921.48</v>
      </c>
    </row>
    <row r="30" spans="1:13">
      <c r="A30" s="28" t="s">
        <v>35</v>
      </c>
      <c r="B30" s="28"/>
      <c r="C30" s="31">
        <v>197.5</v>
      </c>
      <c r="D30" s="31">
        <v>197.5</v>
      </c>
      <c r="E30" s="31"/>
      <c r="F30" s="31"/>
      <c r="G30" s="31"/>
      <c r="H30" s="31"/>
      <c r="I30" s="33">
        <f t="shared" si="3"/>
        <v>395</v>
      </c>
    </row>
    <row r="31" spans="1:13">
      <c r="A31" s="28" t="s">
        <v>48</v>
      </c>
      <c r="B31" s="28"/>
      <c r="C31" s="31">
        <v>4619.07</v>
      </c>
      <c r="D31" s="31">
        <v>4745.28</v>
      </c>
      <c r="E31" s="31"/>
      <c r="F31" s="31"/>
      <c r="G31" s="31"/>
      <c r="H31" s="31"/>
      <c r="I31" s="33">
        <f t="shared" si="3"/>
        <v>9364.3499999999985</v>
      </c>
      <c r="K31" s="39" t="s">
        <v>19</v>
      </c>
    </row>
    <row r="32" spans="1:13">
      <c r="A32" s="28" t="s">
        <v>36</v>
      </c>
      <c r="B32" s="28"/>
      <c r="C32" s="29">
        <v>2015.51</v>
      </c>
      <c r="D32" s="29">
        <v>2017.31</v>
      </c>
      <c r="E32" s="29"/>
      <c r="F32" s="29"/>
      <c r="G32" s="29"/>
      <c r="H32" s="29"/>
      <c r="I32" s="30">
        <f t="shared" si="3"/>
        <v>4032.8199999999997</v>
      </c>
      <c r="K32" t="s">
        <v>20</v>
      </c>
      <c r="L32" s="36">
        <f>J14</f>
        <v>0</v>
      </c>
    </row>
    <row r="33" spans="1:12">
      <c r="A33" s="28" t="s">
        <v>37</v>
      </c>
      <c r="B33" s="28"/>
      <c r="C33" s="31">
        <v>207.5</v>
      </c>
      <c r="D33" s="31">
        <v>187.5</v>
      </c>
      <c r="E33" s="31"/>
      <c r="F33" s="31"/>
      <c r="G33" s="31"/>
      <c r="H33" s="31"/>
      <c r="I33" s="33">
        <f t="shared" si="3"/>
        <v>395</v>
      </c>
      <c r="K33" t="s">
        <v>21</v>
      </c>
      <c r="L33" s="37">
        <f>-L24</f>
        <v>5568.75</v>
      </c>
    </row>
    <row r="34" spans="1:12">
      <c r="A34" s="28" t="s">
        <v>38</v>
      </c>
      <c r="B34" s="28"/>
      <c r="C34" s="31">
        <v>197.5</v>
      </c>
      <c r="D34" s="31">
        <v>197.5</v>
      </c>
      <c r="E34" s="31"/>
      <c r="F34" s="31"/>
      <c r="G34" s="31"/>
      <c r="H34" s="31"/>
      <c r="I34" s="33">
        <f t="shared" si="3"/>
        <v>395</v>
      </c>
      <c r="K34" s="40" t="s">
        <v>22</v>
      </c>
      <c r="L34" s="36">
        <f>SUM(L32:L33)</f>
        <v>5568.75</v>
      </c>
    </row>
    <row r="35" spans="1:12">
      <c r="A35" s="28" t="s">
        <v>39</v>
      </c>
      <c r="B35" s="28"/>
      <c r="C35" s="29">
        <v>650</v>
      </c>
      <c r="D35" s="29">
        <v>650</v>
      </c>
      <c r="E35" s="29"/>
      <c r="F35" s="29"/>
      <c r="G35" s="29"/>
      <c r="H35" s="29"/>
      <c r="I35" s="30">
        <f t="shared" si="3"/>
        <v>1300</v>
      </c>
    </row>
    <row r="36" spans="1:12">
      <c r="A36" s="28" t="s">
        <v>40</v>
      </c>
      <c r="B36" s="28"/>
      <c r="C36" s="29">
        <v>6580</v>
      </c>
      <c r="D36" s="29">
        <v>6215</v>
      </c>
      <c r="E36" s="29"/>
      <c r="F36" s="29"/>
      <c r="G36" s="29"/>
      <c r="H36" s="29"/>
      <c r="I36" s="30">
        <f t="shared" si="3"/>
        <v>12795</v>
      </c>
      <c r="K36" s="40" t="s">
        <v>61</v>
      </c>
    </row>
    <row r="37" spans="1:12">
      <c r="A37" s="28" t="s">
        <v>41</v>
      </c>
      <c r="B37" s="28"/>
      <c r="C37" s="29">
        <v>8947.5</v>
      </c>
      <c r="D37" s="29">
        <v>9110</v>
      </c>
      <c r="E37" s="29"/>
      <c r="F37" s="29"/>
      <c r="G37" s="29"/>
      <c r="H37" s="29"/>
      <c r="I37" s="30">
        <f t="shared" si="3"/>
        <v>18057.5</v>
      </c>
      <c r="K37" s="40" t="s">
        <v>23</v>
      </c>
    </row>
    <row r="38" spans="1:12">
      <c r="A38" s="28" t="s">
        <v>29</v>
      </c>
      <c r="B38" s="28"/>
      <c r="C38" s="29">
        <v>2112.5</v>
      </c>
      <c r="D38" s="29">
        <v>2112.5</v>
      </c>
      <c r="E38" s="29"/>
      <c r="F38" s="29"/>
      <c r="G38" s="29"/>
      <c r="H38" s="29"/>
      <c r="I38" s="30">
        <f t="shared" si="3"/>
        <v>4225</v>
      </c>
      <c r="K38" s="40" t="s">
        <v>62</v>
      </c>
    </row>
    <row r="39" spans="1:12">
      <c r="A39" s="28" t="s">
        <v>42</v>
      </c>
      <c r="B39" s="28"/>
      <c r="C39" s="31">
        <v>162.5</v>
      </c>
      <c r="D39" s="31">
        <v>162.5</v>
      </c>
      <c r="E39" s="31"/>
      <c r="F39" s="31"/>
      <c r="G39" s="31"/>
      <c r="H39" s="31"/>
      <c r="I39" s="33">
        <f t="shared" si="3"/>
        <v>325</v>
      </c>
      <c r="K39" s="40" t="s">
        <v>24</v>
      </c>
    </row>
    <row r="40" spans="1:12">
      <c r="A40" s="28" t="s">
        <v>43</v>
      </c>
      <c r="B40" s="28"/>
      <c r="C40" s="29">
        <v>227.5</v>
      </c>
      <c r="D40" s="29">
        <v>219.5</v>
      </c>
      <c r="E40" s="29"/>
      <c r="F40" s="29"/>
      <c r="G40" s="29"/>
      <c r="H40" s="29"/>
      <c r="I40" s="30">
        <f t="shared" si="3"/>
        <v>447</v>
      </c>
      <c r="K40" s="40" t="s">
        <v>63</v>
      </c>
    </row>
    <row r="41" spans="1:12">
      <c r="A41" s="28" t="s">
        <v>44</v>
      </c>
      <c r="B41" s="28"/>
      <c r="C41" s="31">
        <v>172.5</v>
      </c>
      <c r="D41" s="31">
        <v>172.5</v>
      </c>
      <c r="E41" s="31"/>
      <c r="F41" s="31"/>
      <c r="G41" s="31"/>
      <c r="H41" s="31"/>
      <c r="I41" s="33">
        <f t="shared" si="3"/>
        <v>345</v>
      </c>
    </row>
    <row r="42" spans="1:12">
      <c r="A42" s="28" t="s">
        <v>49</v>
      </c>
      <c r="B42" s="28"/>
      <c r="C42" s="31">
        <v>207.5</v>
      </c>
      <c r="D42" s="31">
        <v>197.5</v>
      </c>
      <c r="E42" s="31"/>
      <c r="F42" s="31"/>
      <c r="G42" s="31"/>
      <c r="H42" s="31"/>
      <c r="I42" s="33">
        <f t="shared" si="3"/>
        <v>405</v>
      </c>
    </row>
    <row r="43" spans="1:12">
      <c r="A43" s="28" t="s">
        <v>50</v>
      </c>
      <c r="B43" s="28"/>
      <c r="C43" s="31">
        <v>203.5</v>
      </c>
      <c r="D43" s="31">
        <v>203.5</v>
      </c>
      <c r="E43" s="31"/>
      <c r="F43" s="31"/>
      <c r="G43" s="31"/>
      <c r="H43" s="31"/>
      <c r="I43" s="33">
        <f t="shared" si="3"/>
        <v>407</v>
      </c>
      <c r="K43" s="47" t="s">
        <v>60</v>
      </c>
      <c r="L43" s="47"/>
    </row>
    <row r="44" spans="1:12">
      <c r="A44" s="28" t="s">
        <v>51</v>
      </c>
      <c r="B44" s="28"/>
      <c r="C44" s="31">
        <v>203.5</v>
      </c>
      <c r="D44" s="31">
        <v>195.5</v>
      </c>
      <c r="E44" s="31"/>
      <c r="F44" s="31"/>
      <c r="G44" s="31"/>
      <c r="H44" s="31"/>
      <c r="I44" s="33">
        <f t="shared" si="3"/>
        <v>399</v>
      </c>
      <c r="K44" s="47"/>
      <c r="L44" s="47"/>
    </row>
    <row r="45" spans="1:12">
      <c r="A45" s="28" t="s">
        <v>65</v>
      </c>
      <c r="B45" s="28"/>
      <c r="C45" s="31">
        <v>0</v>
      </c>
      <c r="D45" s="31">
        <v>172.5</v>
      </c>
      <c r="E45" s="31"/>
      <c r="F45" s="31"/>
      <c r="G45" s="31"/>
      <c r="H45" s="31"/>
      <c r="I45" s="33">
        <f t="shared" si="3"/>
        <v>172.5</v>
      </c>
      <c r="K45" s="42"/>
      <c r="L45" s="42"/>
    </row>
    <row r="46" spans="1:12">
      <c r="A46" s="28" t="s">
        <v>27</v>
      </c>
      <c r="B46" s="28"/>
      <c r="C46" s="29">
        <f>175+85</f>
        <v>260</v>
      </c>
      <c r="D46" s="29">
        <v>185</v>
      </c>
      <c r="E46" s="29"/>
      <c r="F46" s="29"/>
      <c r="G46" s="29"/>
      <c r="H46" s="29"/>
      <c r="I46" s="30">
        <f t="shared" si="3"/>
        <v>445</v>
      </c>
    </row>
    <row r="47" spans="1:12">
      <c r="A47" s="28" t="s">
        <v>64</v>
      </c>
      <c r="B47" s="28"/>
      <c r="C47" s="29">
        <v>5596.67</v>
      </c>
      <c r="D47" s="29">
        <v>1203.1199999999999</v>
      </c>
      <c r="E47" s="29"/>
      <c r="F47" s="29"/>
      <c r="G47" s="29"/>
      <c r="H47" s="29"/>
      <c r="I47" s="30">
        <f t="shared" si="3"/>
        <v>6799.79</v>
      </c>
    </row>
    <row r="48" spans="1:12">
      <c r="A48" s="28" t="s">
        <v>16</v>
      </c>
      <c r="B48" s="28"/>
      <c r="C48" s="31">
        <v>18750</v>
      </c>
      <c r="D48" s="31">
        <v>19250</v>
      </c>
      <c r="E48" s="31"/>
      <c r="F48" s="31"/>
      <c r="G48" s="31"/>
      <c r="H48" s="31"/>
      <c r="I48" s="33">
        <f t="shared" si="1"/>
        <v>38000</v>
      </c>
    </row>
    <row r="49" spans="1:9">
      <c r="A49" s="28" t="s">
        <v>14</v>
      </c>
      <c r="B49" s="28"/>
      <c r="C49" s="31">
        <v>5568.75</v>
      </c>
      <c r="D49" s="31">
        <v>5568.75</v>
      </c>
      <c r="E49" s="31"/>
      <c r="F49" s="31"/>
      <c r="G49" s="31"/>
      <c r="H49" s="31"/>
      <c r="I49" s="33">
        <f t="shared" si="1"/>
        <v>11137.5</v>
      </c>
    </row>
    <row r="50" spans="1:9">
      <c r="A50" s="28" t="s">
        <v>17</v>
      </c>
      <c r="B50" s="28"/>
      <c r="C50" s="31">
        <v>-5568.75</v>
      </c>
      <c r="D50" s="31">
        <v>-5568.75</v>
      </c>
      <c r="E50" s="31"/>
      <c r="F50" s="31"/>
      <c r="G50" s="31"/>
      <c r="H50" s="31"/>
      <c r="I50" s="33">
        <f t="shared" si="1"/>
        <v>-11137.5</v>
      </c>
    </row>
    <row r="51" spans="1:9">
      <c r="A51" s="28" t="s">
        <v>15</v>
      </c>
      <c r="B51" s="28"/>
      <c r="C51" s="31">
        <v>9918.75</v>
      </c>
      <c r="D51" s="31">
        <v>10350</v>
      </c>
      <c r="E51" s="31"/>
      <c r="F51" s="31"/>
      <c r="G51" s="31"/>
      <c r="H51" s="31"/>
      <c r="I51" s="33">
        <f t="shared" si="1"/>
        <v>20268.75</v>
      </c>
    </row>
    <row r="52" spans="1:9">
      <c r="A52" s="28" t="s">
        <v>52</v>
      </c>
      <c r="B52" s="28"/>
      <c r="C52" s="31">
        <v>2587.5</v>
      </c>
      <c r="D52" s="31">
        <v>2700</v>
      </c>
      <c r="E52" s="31"/>
      <c r="F52" s="31"/>
      <c r="G52" s="31"/>
      <c r="H52" s="31"/>
      <c r="I52" s="33">
        <f t="shared" si="1"/>
        <v>5287.5</v>
      </c>
    </row>
    <row r="53" spans="1:9">
      <c r="A53" s="28"/>
      <c r="B53" s="28"/>
      <c r="C53" s="32"/>
      <c r="D53" s="32"/>
      <c r="E53" s="32"/>
      <c r="F53" s="32"/>
      <c r="G53" s="32"/>
      <c r="H53" s="31"/>
      <c r="I53" s="34"/>
    </row>
    <row r="54" spans="1:9">
      <c r="A54" s="28"/>
      <c r="B54" s="28"/>
      <c r="C54" s="29">
        <f>SUM(C22:C53)</f>
        <v>91978.93</v>
      </c>
      <c r="D54" s="29">
        <f>SUM(D22:D53)</f>
        <v>90914.58</v>
      </c>
      <c r="E54" s="29">
        <f>SUM(E22:E53)</f>
        <v>0</v>
      </c>
      <c r="F54" s="29">
        <f>SUM(F22:F53)</f>
        <v>0</v>
      </c>
      <c r="G54" s="29">
        <f>SUM(G22:G53)</f>
        <v>0</v>
      </c>
      <c r="H54" s="29"/>
      <c r="I54" s="29">
        <f>SUM(I22:I53)</f>
        <v>182893.51</v>
      </c>
    </row>
    <row r="55" spans="1:9">
      <c r="C55" s="27"/>
      <c r="D55" s="27"/>
      <c r="E55" s="27"/>
      <c r="F55" s="27"/>
      <c r="G55" s="27"/>
      <c r="H55" s="27"/>
      <c r="I55" s="27"/>
    </row>
    <row r="56" spans="1:9">
      <c r="A56" s="28" t="s">
        <v>13</v>
      </c>
      <c r="B56" s="28"/>
      <c r="C56" s="35">
        <f>C54-C14</f>
        <v>43999.999999999993</v>
      </c>
      <c r="D56" s="35">
        <f>D54-D14</f>
        <v>0</v>
      </c>
      <c r="E56" s="35">
        <f>E54-E14</f>
        <v>0</v>
      </c>
      <c r="F56" s="35">
        <f>F54-F14</f>
        <v>0</v>
      </c>
      <c r="G56" s="35">
        <f>G54-G14</f>
        <v>0</v>
      </c>
      <c r="H56" s="28"/>
      <c r="I56" s="35">
        <f>I54-I14</f>
        <v>44000</v>
      </c>
    </row>
    <row r="57" spans="1:9">
      <c r="G57" s="26"/>
    </row>
    <row r="58" spans="1:9">
      <c r="G58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E15" sqref="E15"/>
    </sheetView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54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41639</v>
      </c>
      <c r="D12" s="11">
        <v>41729</v>
      </c>
      <c r="E12" s="11">
        <v>41820</v>
      </c>
      <c r="F12" s="11">
        <v>41912</v>
      </c>
      <c r="G12" s="11">
        <v>42004</v>
      </c>
      <c r="H12" s="10"/>
      <c r="I12" s="9">
        <v>2014</v>
      </c>
      <c r="J12" s="11">
        <v>42004</v>
      </c>
      <c r="K12" s="11">
        <v>41639</v>
      </c>
      <c r="L12" s="9">
        <v>2014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f>22000+31547.68-5568.75</f>
        <v>47978.93</v>
      </c>
      <c r="D14" s="13">
        <f>22000+25000+25000+24483.33-5568.75</f>
        <v>90914.58</v>
      </c>
      <c r="E14" s="13">
        <f>25000+25000+25000+23712.5-6075</f>
        <v>92637.5</v>
      </c>
      <c r="F14" s="13"/>
      <c r="G14" s="13"/>
      <c r="H14" s="13"/>
      <c r="I14" s="13">
        <f>SUM(A14:H14)</f>
        <v>231531.01</v>
      </c>
      <c r="J14" s="44"/>
      <c r="K14" s="13">
        <v>47978.93</v>
      </c>
      <c r="L14" s="14">
        <f>+I14+J14-K14</f>
        <v>183552.08000000002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47978.93</v>
      </c>
      <c r="D18" s="22">
        <f t="shared" si="0"/>
        <v>90914.58</v>
      </c>
      <c r="E18" s="22">
        <f t="shared" si="0"/>
        <v>92637.5</v>
      </c>
      <c r="F18" s="22">
        <f t="shared" si="0"/>
        <v>0</v>
      </c>
      <c r="G18" s="22">
        <f t="shared" si="0"/>
        <v>0</v>
      </c>
      <c r="H18" s="22"/>
      <c r="I18" s="22">
        <f t="shared" si="0"/>
        <v>231531.01</v>
      </c>
      <c r="J18" s="22">
        <f t="shared" si="0"/>
        <v>0</v>
      </c>
      <c r="K18" s="22">
        <f t="shared" si="0"/>
        <v>47978.93</v>
      </c>
      <c r="L18" s="22">
        <f t="shared" si="0"/>
        <v>183552.08000000002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25</v>
      </c>
      <c r="B22" s="28"/>
      <c r="C22" s="29">
        <v>197.5</v>
      </c>
      <c r="D22" s="29">
        <v>197.5</v>
      </c>
      <c r="E22" s="29">
        <v>547.26</v>
      </c>
      <c r="F22" s="29"/>
      <c r="G22" s="29"/>
      <c r="H22" s="29"/>
      <c r="I22" s="30">
        <f t="shared" ref="I22:I53" si="1">SUM(C22:G22)</f>
        <v>942.26</v>
      </c>
      <c r="J22" s="4"/>
      <c r="K22" t="s">
        <v>55</v>
      </c>
      <c r="L22" s="41">
        <v>340528.9</v>
      </c>
    </row>
    <row r="23" spans="1:13">
      <c r="A23" s="28" t="s">
        <v>30</v>
      </c>
      <c r="B23" s="28"/>
      <c r="C23" s="31">
        <v>197.5</v>
      </c>
      <c r="D23" s="31">
        <v>197.5</v>
      </c>
      <c r="E23" s="31">
        <v>687.38</v>
      </c>
      <c r="F23" s="31"/>
      <c r="G23" s="31"/>
      <c r="H23" s="31"/>
      <c r="I23" s="33">
        <f t="shared" ref="I23" si="2">SUM(C23:G23)</f>
        <v>1082.3800000000001</v>
      </c>
      <c r="K23" t="s">
        <v>56</v>
      </c>
      <c r="L23" s="36">
        <f>-K14</f>
        <v>-47978.93</v>
      </c>
      <c r="M23" t="s">
        <v>46</v>
      </c>
    </row>
    <row r="24" spans="1:13">
      <c r="A24" s="28" t="s">
        <v>26</v>
      </c>
      <c r="B24" s="28"/>
      <c r="C24" s="29">
        <v>12228.85</v>
      </c>
      <c r="D24" s="29">
        <f>13618.25+85</f>
        <v>13703.25</v>
      </c>
      <c r="E24" s="29">
        <f>10464.33+15</f>
        <v>10479.33</v>
      </c>
      <c r="F24" s="29"/>
      <c r="G24" s="29"/>
      <c r="H24" s="29"/>
      <c r="I24" s="30">
        <f t="shared" si="1"/>
        <v>36411.43</v>
      </c>
      <c r="K24" t="s">
        <v>56</v>
      </c>
      <c r="L24" s="36">
        <v>-5568.75</v>
      </c>
      <c r="M24" t="s">
        <v>47</v>
      </c>
    </row>
    <row r="25" spans="1:13">
      <c r="A25" s="28" t="s">
        <v>28</v>
      </c>
      <c r="B25" s="28"/>
      <c r="C25" s="29">
        <v>187.5</v>
      </c>
      <c r="D25" s="29">
        <v>162.5</v>
      </c>
      <c r="E25" s="29">
        <v>209.99</v>
      </c>
      <c r="F25" s="29"/>
      <c r="G25" s="29"/>
      <c r="H25" s="29"/>
      <c r="I25" s="30">
        <f t="shared" ref="I25:I48" si="3">SUM(C25:G25)</f>
        <v>559.99</v>
      </c>
      <c r="K25" t="s">
        <v>57</v>
      </c>
      <c r="L25" s="36">
        <v>25000</v>
      </c>
      <c r="M25" s="40" t="s">
        <v>45</v>
      </c>
    </row>
    <row r="26" spans="1:13">
      <c r="A26" s="28" t="s">
        <v>31</v>
      </c>
      <c r="B26" s="28"/>
      <c r="C26" s="29">
        <v>5447.9</v>
      </c>
      <c r="D26" s="29">
        <v>5592.7</v>
      </c>
      <c r="E26" s="29">
        <v>3305.81</v>
      </c>
      <c r="F26" s="29"/>
      <c r="G26" s="29"/>
      <c r="H26" s="29"/>
      <c r="I26" s="30">
        <f t="shared" si="3"/>
        <v>14346.409999999998</v>
      </c>
      <c r="K26" t="s">
        <v>58</v>
      </c>
      <c r="L26" s="41">
        <v>31547.68</v>
      </c>
    </row>
    <row r="27" spans="1:13">
      <c r="A27" s="28" t="s">
        <v>32</v>
      </c>
      <c r="B27" s="28"/>
      <c r="C27" s="31">
        <v>3688.38</v>
      </c>
      <c r="D27" s="31">
        <v>3702.96</v>
      </c>
      <c r="E27" s="31">
        <v>3148.01</v>
      </c>
      <c r="F27" s="31"/>
      <c r="G27" s="31"/>
      <c r="H27" s="31"/>
      <c r="I27" s="33">
        <f t="shared" si="3"/>
        <v>10539.35</v>
      </c>
      <c r="K27" t="s">
        <v>18</v>
      </c>
      <c r="L27" s="37">
        <v>-22275</v>
      </c>
    </row>
    <row r="28" spans="1:13">
      <c r="A28" s="28" t="s">
        <v>33</v>
      </c>
      <c r="B28" s="28"/>
      <c r="C28" s="31">
        <v>2592.6799999999998</v>
      </c>
      <c r="D28" s="31">
        <v>2614.1</v>
      </c>
      <c r="E28" s="31">
        <v>2926.7</v>
      </c>
      <c r="F28" s="31"/>
      <c r="G28" s="31"/>
      <c r="H28" s="31"/>
      <c r="I28" s="33">
        <f t="shared" si="3"/>
        <v>8133.48</v>
      </c>
      <c r="K28" s="38" t="s">
        <v>59</v>
      </c>
      <c r="L28" s="36">
        <f>SUM(L22:L27)</f>
        <v>321253.90000000002</v>
      </c>
    </row>
    <row r="29" spans="1:13">
      <c r="A29" s="28" t="s">
        <v>34</v>
      </c>
      <c r="B29" s="28"/>
      <c r="C29" s="31">
        <v>3621.62</v>
      </c>
      <c r="D29" s="31">
        <v>4299.8599999999997</v>
      </c>
      <c r="E29" s="31">
        <v>3307.15</v>
      </c>
      <c r="F29" s="31"/>
      <c r="G29" s="31"/>
      <c r="H29" s="31"/>
      <c r="I29" s="33">
        <f t="shared" si="3"/>
        <v>11228.63</v>
      </c>
    </row>
    <row r="30" spans="1:13">
      <c r="A30" s="28" t="s">
        <v>35</v>
      </c>
      <c r="B30" s="28"/>
      <c r="C30" s="31">
        <v>197.5</v>
      </c>
      <c r="D30" s="31">
        <v>197.5</v>
      </c>
      <c r="E30" s="31">
        <v>337.7</v>
      </c>
      <c r="F30" s="31"/>
      <c r="G30" s="31"/>
      <c r="H30" s="31"/>
      <c r="I30" s="33">
        <f t="shared" si="3"/>
        <v>732.7</v>
      </c>
    </row>
    <row r="31" spans="1:13">
      <c r="A31" s="28" t="s">
        <v>48</v>
      </c>
      <c r="B31" s="28"/>
      <c r="C31" s="31">
        <v>4619.07</v>
      </c>
      <c r="D31" s="31">
        <v>4745.28</v>
      </c>
      <c r="E31" s="31">
        <v>4211.68</v>
      </c>
      <c r="F31" s="31"/>
      <c r="G31" s="31"/>
      <c r="H31" s="31"/>
      <c r="I31" s="33">
        <f t="shared" si="3"/>
        <v>13576.029999999999</v>
      </c>
      <c r="K31" s="39" t="s">
        <v>19</v>
      </c>
    </row>
    <row r="32" spans="1:13">
      <c r="A32" s="28" t="s">
        <v>36</v>
      </c>
      <c r="B32" s="28"/>
      <c r="C32" s="29">
        <v>2015.51</v>
      </c>
      <c r="D32" s="29">
        <v>2017.31</v>
      </c>
      <c r="E32" s="29">
        <v>3975.7</v>
      </c>
      <c r="F32" s="29"/>
      <c r="G32" s="29"/>
      <c r="H32" s="29"/>
      <c r="I32" s="30">
        <f t="shared" si="3"/>
        <v>8008.5199999999995</v>
      </c>
      <c r="K32" t="s">
        <v>20</v>
      </c>
      <c r="L32" s="36">
        <f>J14</f>
        <v>0</v>
      </c>
    </row>
    <row r="33" spans="1:12">
      <c r="A33" s="28" t="s">
        <v>37</v>
      </c>
      <c r="B33" s="28"/>
      <c r="C33" s="31">
        <v>207.5</v>
      </c>
      <c r="D33" s="31">
        <v>187.5</v>
      </c>
      <c r="E33" s="31">
        <v>402.39</v>
      </c>
      <c r="F33" s="31"/>
      <c r="G33" s="31"/>
      <c r="H33" s="31"/>
      <c r="I33" s="33">
        <f t="shared" si="3"/>
        <v>797.39</v>
      </c>
      <c r="K33" t="s">
        <v>21</v>
      </c>
      <c r="L33" s="37">
        <f>-L24</f>
        <v>5568.75</v>
      </c>
    </row>
    <row r="34" spans="1:12">
      <c r="A34" s="28" t="s">
        <v>38</v>
      </c>
      <c r="B34" s="28"/>
      <c r="C34" s="31">
        <v>197.5</v>
      </c>
      <c r="D34" s="31">
        <v>197.5</v>
      </c>
      <c r="E34" s="31">
        <v>348.29</v>
      </c>
      <c r="F34" s="31"/>
      <c r="G34" s="31"/>
      <c r="H34" s="31"/>
      <c r="I34" s="33">
        <f t="shared" si="3"/>
        <v>743.29</v>
      </c>
      <c r="K34" s="40" t="s">
        <v>22</v>
      </c>
      <c r="L34" s="36">
        <f>SUM(L32:L33)</f>
        <v>5568.75</v>
      </c>
    </row>
    <row r="35" spans="1:12">
      <c r="A35" s="28" t="s">
        <v>39</v>
      </c>
      <c r="B35" s="28"/>
      <c r="C35" s="29">
        <v>650</v>
      </c>
      <c r="D35" s="29">
        <v>650</v>
      </c>
      <c r="E35" s="29">
        <v>562.99</v>
      </c>
      <c r="F35" s="29"/>
      <c r="G35" s="29"/>
      <c r="H35" s="29"/>
      <c r="I35" s="30">
        <f t="shared" si="3"/>
        <v>1862.99</v>
      </c>
    </row>
    <row r="36" spans="1:12">
      <c r="A36" s="28" t="s">
        <v>40</v>
      </c>
      <c r="B36" s="28"/>
      <c r="C36" s="29">
        <v>6580</v>
      </c>
      <c r="D36" s="29">
        <v>6215</v>
      </c>
      <c r="E36" s="29">
        <v>8030.35</v>
      </c>
      <c r="F36" s="29"/>
      <c r="G36" s="29"/>
      <c r="H36" s="29"/>
      <c r="I36" s="30">
        <f t="shared" si="3"/>
        <v>20825.349999999999</v>
      </c>
      <c r="K36" s="40" t="s">
        <v>61</v>
      </c>
    </row>
    <row r="37" spans="1:12">
      <c r="A37" s="28" t="s">
        <v>41</v>
      </c>
      <c r="B37" s="28"/>
      <c r="C37" s="29">
        <v>8947.5</v>
      </c>
      <c r="D37" s="29">
        <v>9110</v>
      </c>
      <c r="E37" s="29">
        <v>12529.14</v>
      </c>
      <c r="F37" s="29"/>
      <c r="G37" s="29"/>
      <c r="H37" s="29"/>
      <c r="I37" s="30">
        <f t="shared" si="3"/>
        <v>30586.639999999999</v>
      </c>
      <c r="K37" s="40" t="s">
        <v>23</v>
      </c>
    </row>
    <row r="38" spans="1:12">
      <c r="A38" s="28" t="s">
        <v>29</v>
      </c>
      <c r="B38" s="28"/>
      <c r="C38" s="29">
        <v>2112.5</v>
      </c>
      <c r="D38" s="29">
        <v>2112.5</v>
      </c>
      <c r="E38" s="29">
        <v>2445.23</v>
      </c>
      <c r="F38" s="29"/>
      <c r="G38" s="29"/>
      <c r="H38" s="29"/>
      <c r="I38" s="30">
        <f t="shared" si="3"/>
        <v>6670.23</v>
      </c>
      <c r="K38" s="40" t="s">
        <v>62</v>
      </c>
    </row>
    <row r="39" spans="1:12">
      <c r="A39" s="28" t="s">
        <v>42</v>
      </c>
      <c r="B39" s="28"/>
      <c r="C39" s="31">
        <v>162.5</v>
      </c>
      <c r="D39" s="31">
        <v>162.5</v>
      </c>
      <c r="E39" s="31">
        <v>292.33</v>
      </c>
      <c r="F39" s="31"/>
      <c r="G39" s="31"/>
      <c r="H39" s="31"/>
      <c r="I39" s="33">
        <f t="shared" si="3"/>
        <v>617.32999999999993</v>
      </c>
      <c r="K39" s="40" t="s">
        <v>24</v>
      </c>
    </row>
    <row r="40" spans="1:12">
      <c r="A40" s="28" t="s">
        <v>43</v>
      </c>
      <c r="B40" s="28"/>
      <c r="C40" s="29">
        <v>227.5</v>
      </c>
      <c r="D40" s="29">
        <v>219.5</v>
      </c>
      <c r="E40" s="29">
        <v>316.39999999999998</v>
      </c>
      <c r="F40" s="29"/>
      <c r="G40" s="29"/>
      <c r="H40" s="29"/>
      <c r="I40" s="30">
        <f t="shared" si="3"/>
        <v>763.4</v>
      </c>
      <c r="K40" s="40" t="s">
        <v>63</v>
      </c>
    </row>
    <row r="41" spans="1:12">
      <c r="A41" s="28" t="s">
        <v>44</v>
      </c>
      <c r="B41" s="28"/>
      <c r="C41" s="31">
        <v>172.5</v>
      </c>
      <c r="D41" s="31">
        <v>172.5</v>
      </c>
      <c r="E41" s="31">
        <v>221.55</v>
      </c>
      <c r="F41" s="31"/>
      <c r="G41" s="31"/>
      <c r="H41" s="31"/>
      <c r="I41" s="33">
        <f t="shared" si="3"/>
        <v>566.54999999999995</v>
      </c>
    </row>
    <row r="42" spans="1:12">
      <c r="A42" s="28" t="s">
        <v>49</v>
      </c>
      <c r="B42" s="28"/>
      <c r="C42" s="31">
        <v>207.5</v>
      </c>
      <c r="D42" s="31">
        <v>197.5</v>
      </c>
      <c r="E42" s="31">
        <v>347.99</v>
      </c>
      <c r="F42" s="31"/>
      <c r="G42" s="31"/>
      <c r="H42" s="31"/>
      <c r="I42" s="33">
        <f t="shared" si="3"/>
        <v>752.99</v>
      </c>
    </row>
    <row r="43" spans="1:12">
      <c r="A43" s="28" t="s">
        <v>50</v>
      </c>
      <c r="B43" s="28"/>
      <c r="C43" s="31">
        <v>203.5</v>
      </c>
      <c r="D43" s="31">
        <v>203.5</v>
      </c>
      <c r="E43" s="31">
        <v>250.46</v>
      </c>
      <c r="F43" s="31"/>
      <c r="G43" s="31"/>
      <c r="H43" s="31"/>
      <c r="I43" s="33">
        <f t="shared" si="3"/>
        <v>657.46</v>
      </c>
      <c r="K43" s="47" t="s">
        <v>60</v>
      </c>
      <c r="L43" s="47"/>
    </row>
    <row r="44" spans="1:12">
      <c r="A44" s="28" t="s">
        <v>51</v>
      </c>
      <c r="B44" s="28"/>
      <c r="C44" s="31">
        <v>203.5</v>
      </c>
      <c r="D44" s="31">
        <v>195.5</v>
      </c>
      <c r="E44" s="31">
        <v>247.24</v>
      </c>
      <c r="F44" s="31"/>
      <c r="G44" s="31"/>
      <c r="H44" s="31"/>
      <c r="I44" s="33">
        <f t="shared" si="3"/>
        <v>646.24</v>
      </c>
      <c r="K44" s="47"/>
      <c r="L44" s="47"/>
    </row>
    <row r="45" spans="1:12">
      <c r="A45" s="28" t="s">
        <v>65</v>
      </c>
      <c r="B45" s="28"/>
      <c r="C45" s="31">
        <v>0</v>
      </c>
      <c r="D45" s="31">
        <v>172.5</v>
      </c>
      <c r="E45" s="31">
        <v>189.85</v>
      </c>
      <c r="F45" s="31"/>
      <c r="G45" s="31"/>
      <c r="H45" s="31"/>
      <c r="I45" s="33">
        <f t="shared" si="3"/>
        <v>362.35</v>
      </c>
      <c r="K45" s="43"/>
      <c r="L45" s="43"/>
    </row>
    <row r="46" spans="1:12">
      <c r="A46" s="28" t="s">
        <v>27</v>
      </c>
      <c r="B46" s="28"/>
      <c r="C46" s="29">
        <f>175+85</f>
        <v>260</v>
      </c>
      <c r="D46" s="29">
        <v>185</v>
      </c>
      <c r="E46" s="29">
        <f>145.61+5.69</f>
        <v>151.30000000000001</v>
      </c>
      <c r="F46" s="29"/>
      <c r="G46" s="29"/>
      <c r="H46" s="29"/>
      <c r="I46" s="30">
        <f t="shared" si="3"/>
        <v>596.29999999999995</v>
      </c>
    </row>
    <row r="47" spans="1:12">
      <c r="A47" s="28" t="s">
        <v>64</v>
      </c>
      <c r="B47" s="28"/>
      <c r="C47" s="29">
        <v>5596.67</v>
      </c>
      <c r="D47" s="29">
        <v>1203.1199999999999</v>
      </c>
      <c r="E47" s="29">
        <v>641.53</v>
      </c>
      <c r="F47" s="29"/>
      <c r="G47" s="29"/>
      <c r="H47" s="29"/>
      <c r="I47" s="30">
        <f t="shared" si="3"/>
        <v>7441.32</v>
      </c>
    </row>
    <row r="48" spans="1:12">
      <c r="A48" s="28" t="s">
        <v>66</v>
      </c>
      <c r="B48" s="28"/>
      <c r="C48" s="29">
        <v>0</v>
      </c>
      <c r="D48" s="29">
        <v>0</v>
      </c>
      <c r="E48" s="29">
        <v>1000</v>
      </c>
      <c r="F48" s="29"/>
      <c r="G48" s="29"/>
      <c r="H48" s="29"/>
      <c r="I48" s="30">
        <f t="shared" si="3"/>
        <v>1000</v>
      </c>
    </row>
    <row r="49" spans="1:9">
      <c r="A49" s="28" t="s">
        <v>16</v>
      </c>
      <c r="B49" s="28"/>
      <c r="C49" s="31">
        <v>18750</v>
      </c>
      <c r="D49" s="31">
        <v>19250</v>
      </c>
      <c r="E49" s="31">
        <f>21562.5-625</f>
        <v>20937.5</v>
      </c>
      <c r="F49" s="31"/>
      <c r="G49" s="31"/>
      <c r="H49" s="31"/>
      <c r="I49" s="33">
        <f t="shared" si="1"/>
        <v>58937.5</v>
      </c>
    </row>
    <row r="50" spans="1:9">
      <c r="A50" s="28" t="s">
        <v>14</v>
      </c>
      <c r="B50" s="28"/>
      <c r="C50" s="31">
        <v>5568.75</v>
      </c>
      <c r="D50" s="31">
        <v>5568.75</v>
      </c>
      <c r="E50" s="31">
        <v>6581.25</v>
      </c>
      <c r="F50" s="31"/>
      <c r="G50" s="31"/>
      <c r="H50" s="31"/>
      <c r="I50" s="33">
        <f t="shared" si="1"/>
        <v>17718.75</v>
      </c>
    </row>
    <row r="51" spans="1:9">
      <c r="A51" s="28" t="s">
        <v>17</v>
      </c>
      <c r="B51" s="28"/>
      <c r="C51" s="31">
        <v>-5568.75</v>
      </c>
      <c r="D51" s="31">
        <v>-5568.75</v>
      </c>
      <c r="E51" s="31">
        <v>-6581.25</v>
      </c>
      <c r="F51" s="31"/>
      <c r="G51" s="31"/>
      <c r="H51" s="31"/>
      <c r="I51" s="33">
        <f t="shared" si="1"/>
        <v>-17718.75</v>
      </c>
    </row>
    <row r="52" spans="1:9">
      <c r="A52" s="28" t="s">
        <v>15</v>
      </c>
      <c r="B52" s="28"/>
      <c r="C52" s="31">
        <v>9918.75</v>
      </c>
      <c r="D52" s="31">
        <v>10350</v>
      </c>
      <c r="E52" s="31">
        <f>1462.5+6630</f>
        <v>8092.5</v>
      </c>
      <c r="F52" s="31"/>
      <c r="G52" s="31"/>
      <c r="H52" s="31"/>
      <c r="I52" s="33">
        <f t="shared" si="1"/>
        <v>28361.25</v>
      </c>
    </row>
    <row r="53" spans="1:9">
      <c r="A53" s="28" t="s">
        <v>52</v>
      </c>
      <c r="B53" s="28"/>
      <c r="C53" s="31">
        <v>2587.5</v>
      </c>
      <c r="D53" s="31">
        <v>2700</v>
      </c>
      <c r="E53" s="31">
        <v>1987.5</v>
      </c>
      <c r="F53" s="31"/>
      <c r="G53" s="31"/>
      <c r="H53" s="31"/>
      <c r="I53" s="33">
        <f t="shared" si="1"/>
        <v>7275</v>
      </c>
    </row>
    <row r="54" spans="1:9">
      <c r="A54" s="28"/>
      <c r="B54" s="28"/>
      <c r="C54" s="32"/>
      <c r="D54" s="32"/>
      <c r="E54" s="32"/>
      <c r="F54" s="32"/>
      <c r="G54" s="32"/>
      <c r="H54" s="31"/>
      <c r="I54" s="34"/>
    </row>
    <row r="55" spans="1:9">
      <c r="A55" s="28"/>
      <c r="B55" s="28"/>
      <c r="C55" s="29">
        <f>SUM(C22:C54)</f>
        <v>91978.93</v>
      </c>
      <c r="D55" s="29">
        <f>SUM(D22:D54)</f>
        <v>90914.58</v>
      </c>
      <c r="E55" s="29">
        <f>SUM(E22:E54)</f>
        <v>92131.25</v>
      </c>
      <c r="F55" s="29">
        <f>SUM(F22:F54)</f>
        <v>0</v>
      </c>
      <c r="G55" s="29">
        <f>SUM(G22:G54)</f>
        <v>0</v>
      </c>
      <c r="H55" s="29"/>
      <c r="I55" s="29">
        <f>SUM(I22:I54)</f>
        <v>275024.75999999989</v>
      </c>
    </row>
    <row r="56" spans="1:9">
      <c r="C56" s="27"/>
      <c r="D56" s="27"/>
      <c r="E56" s="27"/>
      <c r="F56" s="27"/>
      <c r="G56" s="27"/>
      <c r="H56" s="27"/>
      <c r="I56" s="27"/>
    </row>
    <row r="57" spans="1:9">
      <c r="A57" s="28" t="s">
        <v>13</v>
      </c>
      <c r="B57" s="28"/>
      <c r="C57" s="35">
        <f>C55-C14</f>
        <v>43999.999999999993</v>
      </c>
      <c r="D57" s="35">
        <f>D55-D14</f>
        <v>0</v>
      </c>
      <c r="E57" s="35">
        <f>E55-E14</f>
        <v>-506.25</v>
      </c>
      <c r="F57" s="35">
        <f>F55-F14</f>
        <v>0</v>
      </c>
      <c r="G57" s="35">
        <f>G55-G14</f>
        <v>0</v>
      </c>
      <c r="H57" s="28"/>
      <c r="I57" s="35">
        <f>I55-I14</f>
        <v>43493.749999999884</v>
      </c>
    </row>
    <row r="58" spans="1:9">
      <c r="G58" s="26"/>
    </row>
    <row r="59" spans="1:9">
      <c r="G59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54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41639</v>
      </c>
      <c r="D12" s="11">
        <v>41729</v>
      </c>
      <c r="E12" s="11">
        <v>41820</v>
      </c>
      <c r="F12" s="11">
        <v>41912</v>
      </c>
      <c r="G12" s="11">
        <v>42004</v>
      </c>
      <c r="H12" s="10"/>
      <c r="I12" s="9">
        <v>2014</v>
      </c>
      <c r="J12" s="11">
        <v>42004</v>
      </c>
      <c r="K12" s="11">
        <v>41639</v>
      </c>
      <c r="L12" s="9">
        <v>2014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f>22000+31547.68-5568.75</f>
        <v>47978.93</v>
      </c>
      <c r="D14" s="13">
        <f>22000+25000+25000+24483.33-5568.75</f>
        <v>90914.58</v>
      </c>
      <c r="E14" s="13">
        <f>25000+25000+25000+23712.5-6581.25</f>
        <v>92131.25</v>
      </c>
      <c r="F14" s="13">
        <f>25000+25000+28000+23764.58-6075.13</f>
        <v>95689.45</v>
      </c>
      <c r="G14" s="13"/>
      <c r="H14" s="13"/>
      <c r="I14" s="13">
        <f>SUM(A14:H14)</f>
        <v>326714.21000000002</v>
      </c>
      <c r="J14" s="44"/>
      <c r="K14" s="13">
        <v>47978.93</v>
      </c>
      <c r="L14" s="14">
        <f>+I14+J14-K14</f>
        <v>278735.28000000003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47978.93</v>
      </c>
      <c r="D18" s="22">
        <f t="shared" si="0"/>
        <v>90914.58</v>
      </c>
      <c r="E18" s="22">
        <f t="shared" si="0"/>
        <v>92131.25</v>
      </c>
      <c r="F18" s="22">
        <f t="shared" si="0"/>
        <v>95689.45</v>
      </c>
      <c r="G18" s="22">
        <f t="shared" si="0"/>
        <v>0</v>
      </c>
      <c r="H18" s="22"/>
      <c r="I18" s="22">
        <f t="shared" si="0"/>
        <v>326714.21000000002</v>
      </c>
      <c r="J18" s="22">
        <f t="shared" si="0"/>
        <v>0</v>
      </c>
      <c r="K18" s="22">
        <f t="shared" si="0"/>
        <v>47978.93</v>
      </c>
      <c r="L18" s="22">
        <f t="shared" si="0"/>
        <v>278735.28000000003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25</v>
      </c>
      <c r="B22" s="28"/>
      <c r="C22" s="29">
        <v>197.5</v>
      </c>
      <c r="D22" s="29">
        <v>197.5</v>
      </c>
      <c r="E22" s="29">
        <v>547.26</v>
      </c>
      <c r="F22" s="29">
        <v>532.15</v>
      </c>
      <c r="G22" s="29"/>
      <c r="H22" s="29"/>
      <c r="I22" s="30">
        <f t="shared" ref="I22:I53" si="1">SUM(C22:G22)</f>
        <v>1474.4099999999999</v>
      </c>
      <c r="J22" s="4"/>
      <c r="K22" t="s">
        <v>55</v>
      </c>
      <c r="L22" s="41">
        <v>340528.9</v>
      </c>
    </row>
    <row r="23" spans="1:13">
      <c r="A23" s="28" t="s">
        <v>30</v>
      </c>
      <c r="B23" s="28"/>
      <c r="C23" s="31">
        <v>197.5</v>
      </c>
      <c r="D23" s="31">
        <v>197.5</v>
      </c>
      <c r="E23" s="31">
        <v>687.38</v>
      </c>
      <c r="F23" s="31">
        <v>627.65</v>
      </c>
      <c r="G23" s="31"/>
      <c r="H23" s="31"/>
      <c r="I23" s="33">
        <f t="shared" ref="I23" si="2">SUM(C23:G23)</f>
        <v>1710.0300000000002</v>
      </c>
      <c r="K23" t="s">
        <v>56</v>
      </c>
      <c r="L23" s="36">
        <f>-K14</f>
        <v>-47978.93</v>
      </c>
      <c r="M23" t="s">
        <v>46</v>
      </c>
    </row>
    <row r="24" spans="1:13">
      <c r="A24" s="28" t="s">
        <v>26</v>
      </c>
      <c r="B24" s="28"/>
      <c r="C24" s="29">
        <v>12228.85</v>
      </c>
      <c r="D24" s="29">
        <f>13618.25+85</f>
        <v>13703.25</v>
      </c>
      <c r="E24" s="29">
        <f>10464.33+15</f>
        <v>10479.33</v>
      </c>
      <c r="F24" s="29">
        <v>16640.84</v>
      </c>
      <c r="G24" s="29"/>
      <c r="H24" s="29"/>
      <c r="I24" s="30">
        <f t="shared" si="1"/>
        <v>53052.270000000004</v>
      </c>
      <c r="K24" t="s">
        <v>56</v>
      </c>
      <c r="L24" s="36">
        <v>-5568.75</v>
      </c>
      <c r="M24" t="s">
        <v>47</v>
      </c>
    </row>
    <row r="25" spans="1:13">
      <c r="A25" s="28" t="s">
        <v>28</v>
      </c>
      <c r="B25" s="28"/>
      <c r="C25" s="29">
        <v>187.5</v>
      </c>
      <c r="D25" s="29">
        <v>162.5</v>
      </c>
      <c r="E25" s="29">
        <v>209.99</v>
      </c>
      <c r="F25" s="29">
        <v>202.05</v>
      </c>
      <c r="G25" s="29"/>
      <c r="H25" s="29"/>
      <c r="I25" s="30">
        <f t="shared" ref="I25:I48" si="3">SUM(C25:G25)</f>
        <v>762.04</v>
      </c>
      <c r="K25" t="s">
        <v>57</v>
      </c>
      <c r="L25" s="36">
        <v>25000</v>
      </c>
      <c r="M25" s="40" t="s">
        <v>45</v>
      </c>
    </row>
    <row r="26" spans="1:13">
      <c r="A26" s="28" t="s">
        <v>31</v>
      </c>
      <c r="B26" s="28"/>
      <c r="C26" s="29">
        <v>5447.9</v>
      </c>
      <c r="D26" s="29">
        <v>5592.7</v>
      </c>
      <c r="E26" s="29">
        <v>3305.81</v>
      </c>
      <c r="F26" s="29">
        <v>3306.87</v>
      </c>
      <c r="G26" s="29"/>
      <c r="H26" s="29"/>
      <c r="I26" s="30">
        <f t="shared" si="3"/>
        <v>17653.28</v>
      </c>
      <c r="K26" t="s">
        <v>58</v>
      </c>
      <c r="L26" s="41">
        <v>31547.68</v>
      </c>
    </row>
    <row r="27" spans="1:13">
      <c r="A27" s="28" t="s">
        <v>32</v>
      </c>
      <c r="B27" s="28"/>
      <c r="C27" s="31">
        <v>3688.38</v>
      </c>
      <c r="D27" s="31">
        <v>3702.96</v>
      </c>
      <c r="E27" s="31">
        <v>3148.01</v>
      </c>
      <c r="F27" s="31">
        <v>3811.81</v>
      </c>
      <c r="G27" s="31"/>
      <c r="H27" s="31"/>
      <c r="I27" s="33">
        <f t="shared" si="3"/>
        <v>14351.16</v>
      </c>
      <c r="K27" t="s">
        <v>18</v>
      </c>
      <c r="L27" s="37">
        <v>-22275</v>
      </c>
    </row>
    <row r="28" spans="1:13">
      <c r="A28" s="28" t="s">
        <v>33</v>
      </c>
      <c r="B28" s="28"/>
      <c r="C28" s="31">
        <v>2592.6799999999998</v>
      </c>
      <c r="D28" s="31">
        <v>2614.1</v>
      </c>
      <c r="E28" s="31">
        <v>2926.7</v>
      </c>
      <c r="F28" s="31">
        <v>2885.91</v>
      </c>
      <c r="G28" s="31"/>
      <c r="H28" s="31"/>
      <c r="I28" s="33">
        <f t="shared" si="3"/>
        <v>11019.39</v>
      </c>
      <c r="K28" s="38" t="s">
        <v>59</v>
      </c>
      <c r="L28" s="36">
        <f>SUM(L22:L27)</f>
        <v>321253.90000000002</v>
      </c>
    </row>
    <row r="29" spans="1:13">
      <c r="A29" s="28" t="s">
        <v>34</v>
      </c>
      <c r="B29" s="28"/>
      <c r="C29" s="31">
        <v>3621.62</v>
      </c>
      <c r="D29" s="31">
        <v>4299.8599999999997</v>
      </c>
      <c r="E29" s="31">
        <v>3307.15</v>
      </c>
      <c r="F29" s="31">
        <v>3448.49</v>
      </c>
      <c r="G29" s="31"/>
      <c r="H29" s="31"/>
      <c r="I29" s="33">
        <f t="shared" si="3"/>
        <v>14677.119999999999</v>
      </c>
    </row>
    <row r="30" spans="1:13">
      <c r="A30" s="28" t="s">
        <v>35</v>
      </c>
      <c r="B30" s="28"/>
      <c r="C30" s="31">
        <v>197.5</v>
      </c>
      <c r="D30" s="31">
        <v>197.5</v>
      </c>
      <c r="E30" s="31">
        <v>337.7</v>
      </c>
      <c r="F30" s="31">
        <v>461.04</v>
      </c>
      <c r="G30" s="31"/>
      <c r="H30" s="31"/>
      <c r="I30" s="33">
        <f t="shared" si="3"/>
        <v>1193.74</v>
      </c>
    </row>
    <row r="31" spans="1:13">
      <c r="A31" s="28" t="s">
        <v>48</v>
      </c>
      <c r="B31" s="28"/>
      <c r="C31" s="31">
        <v>4619.07</v>
      </c>
      <c r="D31" s="31">
        <v>4745.28</v>
      </c>
      <c r="E31" s="31">
        <v>4211.68</v>
      </c>
      <c r="F31" s="31">
        <v>4723.43</v>
      </c>
      <c r="G31" s="31"/>
      <c r="H31" s="31"/>
      <c r="I31" s="33">
        <f t="shared" si="3"/>
        <v>18299.46</v>
      </c>
      <c r="K31" s="39" t="s">
        <v>19</v>
      </c>
    </row>
    <row r="32" spans="1:13">
      <c r="A32" s="28" t="s">
        <v>36</v>
      </c>
      <c r="B32" s="28"/>
      <c r="C32" s="29">
        <v>2015.51</v>
      </c>
      <c r="D32" s="29">
        <v>2017.31</v>
      </c>
      <c r="E32" s="29">
        <v>3975.7</v>
      </c>
      <c r="F32" s="29">
        <v>3618.03</v>
      </c>
      <c r="G32" s="29"/>
      <c r="H32" s="29"/>
      <c r="I32" s="30">
        <f t="shared" si="3"/>
        <v>11626.55</v>
      </c>
      <c r="K32" t="s">
        <v>20</v>
      </c>
      <c r="L32" s="36">
        <f>J14</f>
        <v>0</v>
      </c>
    </row>
    <row r="33" spans="1:12">
      <c r="A33" s="28" t="s">
        <v>37</v>
      </c>
      <c r="B33" s="28"/>
      <c r="C33" s="31">
        <v>207.5</v>
      </c>
      <c r="D33" s="31">
        <v>187.5</v>
      </c>
      <c r="E33" s="31">
        <v>402.39</v>
      </c>
      <c r="F33" s="31">
        <v>391.8</v>
      </c>
      <c r="G33" s="31"/>
      <c r="H33" s="31"/>
      <c r="I33" s="33">
        <f t="shared" si="3"/>
        <v>1189.19</v>
      </c>
      <c r="K33" t="s">
        <v>21</v>
      </c>
      <c r="L33" s="37">
        <f>-L24</f>
        <v>5568.75</v>
      </c>
    </row>
    <row r="34" spans="1:12">
      <c r="A34" s="28" t="s">
        <v>38</v>
      </c>
      <c r="B34" s="28"/>
      <c r="C34" s="31">
        <v>197.5</v>
      </c>
      <c r="D34" s="31">
        <v>197.5</v>
      </c>
      <c r="E34" s="31">
        <v>348.29</v>
      </c>
      <c r="F34" s="31">
        <v>301.45999999999998</v>
      </c>
      <c r="G34" s="31"/>
      <c r="H34" s="31"/>
      <c r="I34" s="33">
        <f t="shared" si="3"/>
        <v>1044.75</v>
      </c>
      <c r="K34" s="40" t="s">
        <v>22</v>
      </c>
      <c r="L34" s="36">
        <f>SUM(L32:L33)</f>
        <v>5568.75</v>
      </c>
    </row>
    <row r="35" spans="1:12">
      <c r="A35" s="28" t="s">
        <v>39</v>
      </c>
      <c r="B35" s="28"/>
      <c r="C35" s="29">
        <v>650</v>
      </c>
      <c r="D35" s="29">
        <v>650</v>
      </c>
      <c r="E35" s="29">
        <v>562.99</v>
      </c>
      <c r="F35" s="29">
        <v>562.95000000000005</v>
      </c>
      <c r="G35" s="29"/>
      <c r="H35" s="29"/>
      <c r="I35" s="30">
        <f t="shared" si="3"/>
        <v>2425.94</v>
      </c>
    </row>
    <row r="36" spans="1:12">
      <c r="A36" s="28" t="s">
        <v>40</v>
      </c>
      <c r="B36" s="28"/>
      <c r="C36" s="29">
        <v>6580</v>
      </c>
      <c r="D36" s="29">
        <v>6215</v>
      </c>
      <c r="E36" s="29">
        <v>8030.35</v>
      </c>
      <c r="F36" s="29">
        <v>7656.18</v>
      </c>
      <c r="G36" s="29"/>
      <c r="H36" s="29"/>
      <c r="I36" s="30">
        <f t="shared" si="3"/>
        <v>28481.53</v>
      </c>
      <c r="K36" s="40" t="s">
        <v>61</v>
      </c>
    </row>
    <row r="37" spans="1:12">
      <c r="A37" s="28" t="s">
        <v>41</v>
      </c>
      <c r="B37" s="28"/>
      <c r="C37" s="29">
        <v>8947.5</v>
      </c>
      <c r="D37" s="29">
        <v>9110</v>
      </c>
      <c r="E37" s="29">
        <v>12529.14</v>
      </c>
      <c r="F37" s="29">
        <v>12831.01</v>
      </c>
      <c r="G37" s="29"/>
      <c r="H37" s="29"/>
      <c r="I37" s="30">
        <f t="shared" si="3"/>
        <v>43417.65</v>
      </c>
      <c r="K37" s="40" t="s">
        <v>23</v>
      </c>
    </row>
    <row r="38" spans="1:12">
      <c r="A38" s="28" t="s">
        <v>29</v>
      </c>
      <c r="B38" s="28"/>
      <c r="C38" s="29">
        <v>2112.5</v>
      </c>
      <c r="D38" s="29">
        <v>2112.5</v>
      </c>
      <c r="E38" s="29">
        <v>2445.23</v>
      </c>
      <c r="F38" s="29">
        <v>2257.02</v>
      </c>
      <c r="G38" s="29"/>
      <c r="H38" s="29"/>
      <c r="I38" s="30">
        <f t="shared" si="3"/>
        <v>8927.25</v>
      </c>
      <c r="K38" s="40" t="s">
        <v>62</v>
      </c>
    </row>
    <row r="39" spans="1:12">
      <c r="A39" s="28" t="s">
        <v>42</v>
      </c>
      <c r="B39" s="28"/>
      <c r="C39" s="31">
        <v>162.5</v>
      </c>
      <c r="D39" s="31">
        <v>162.5</v>
      </c>
      <c r="E39" s="31">
        <v>292.33</v>
      </c>
      <c r="F39" s="31">
        <v>291.02</v>
      </c>
      <c r="G39" s="31"/>
      <c r="H39" s="31"/>
      <c r="I39" s="33">
        <f t="shared" si="3"/>
        <v>908.34999999999991</v>
      </c>
      <c r="K39" s="40" t="s">
        <v>24</v>
      </c>
    </row>
    <row r="40" spans="1:12">
      <c r="A40" s="28" t="s">
        <v>43</v>
      </c>
      <c r="B40" s="28"/>
      <c r="C40" s="29">
        <v>227.5</v>
      </c>
      <c r="D40" s="29">
        <v>219.5</v>
      </c>
      <c r="E40" s="29">
        <v>316.39999999999998</v>
      </c>
      <c r="F40" s="29">
        <v>312.70999999999998</v>
      </c>
      <c r="G40" s="29"/>
      <c r="H40" s="29"/>
      <c r="I40" s="30">
        <f t="shared" si="3"/>
        <v>1076.1099999999999</v>
      </c>
      <c r="K40" s="40" t="s">
        <v>63</v>
      </c>
    </row>
    <row r="41" spans="1:12">
      <c r="A41" s="28" t="s">
        <v>44</v>
      </c>
      <c r="B41" s="28"/>
      <c r="C41" s="31">
        <v>172.5</v>
      </c>
      <c r="D41" s="31">
        <v>172.5</v>
      </c>
      <c r="E41" s="31">
        <v>221.55</v>
      </c>
      <c r="F41" s="31">
        <v>222.09</v>
      </c>
      <c r="G41" s="31"/>
      <c r="H41" s="31"/>
      <c r="I41" s="33">
        <f t="shared" si="3"/>
        <v>788.64</v>
      </c>
    </row>
    <row r="42" spans="1:12">
      <c r="A42" s="28" t="s">
        <v>49</v>
      </c>
      <c r="B42" s="28"/>
      <c r="C42" s="31">
        <v>207.5</v>
      </c>
      <c r="D42" s="31">
        <v>197.5</v>
      </c>
      <c r="E42" s="31">
        <v>347.99</v>
      </c>
      <c r="F42" s="31">
        <v>328.38</v>
      </c>
      <c r="G42" s="31"/>
      <c r="H42" s="31"/>
      <c r="I42" s="33">
        <f t="shared" si="3"/>
        <v>1081.3699999999999</v>
      </c>
    </row>
    <row r="43" spans="1:12">
      <c r="A43" s="28" t="s">
        <v>50</v>
      </c>
      <c r="B43" s="28"/>
      <c r="C43" s="31">
        <v>203.5</v>
      </c>
      <c r="D43" s="31">
        <v>203.5</v>
      </c>
      <c r="E43" s="31">
        <v>250.46</v>
      </c>
      <c r="F43" s="31">
        <v>247.03</v>
      </c>
      <c r="G43" s="31"/>
      <c r="H43" s="31"/>
      <c r="I43" s="33">
        <f t="shared" si="3"/>
        <v>904.49</v>
      </c>
      <c r="K43" s="47" t="s">
        <v>60</v>
      </c>
      <c r="L43" s="47"/>
    </row>
    <row r="44" spans="1:12">
      <c r="A44" s="28" t="s">
        <v>51</v>
      </c>
      <c r="B44" s="28"/>
      <c r="C44" s="31">
        <v>203.5</v>
      </c>
      <c r="D44" s="31">
        <v>195.5</v>
      </c>
      <c r="E44" s="31">
        <v>247.24</v>
      </c>
      <c r="F44" s="31">
        <v>245.12</v>
      </c>
      <c r="G44" s="31"/>
      <c r="H44" s="31"/>
      <c r="I44" s="33">
        <f t="shared" si="3"/>
        <v>891.36</v>
      </c>
      <c r="K44" s="47"/>
      <c r="L44" s="47"/>
    </row>
    <row r="45" spans="1:12">
      <c r="A45" s="28" t="s">
        <v>65</v>
      </c>
      <c r="B45" s="28"/>
      <c r="C45" s="31">
        <v>0</v>
      </c>
      <c r="D45" s="31">
        <v>172.5</v>
      </c>
      <c r="E45" s="31">
        <v>189.85</v>
      </c>
      <c r="F45" s="31">
        <v>198.23</v>
      </c>
      <c r="G45" s="31"/>
      <c r="H45" s="31"/>
      <c r="I45" s="33">
        <f t="shared" si="3"/>
        <v>560.58000000000004</v>
      </c>
      <c r="K45" s="45"/>
      <c r="L45" s="45"/>
    </row>
    <row r="46" spans="1:12">
      <c r="A46" s="28" t="s">
        <v>27</v>
      </c>
      <c r="B46" s="28"/>
      <c r="C46" s="29">
        <f>175+85</f>
        <v>260</v>
      </c>
      <c r="D46" s="29">
        <v>185</v>
      </c>
      <c r="E46" s="29">
        <f>145.61+5.69</f>
        <v>151.30000000000001</v>
      </c>
      <c r="F46" s="29">
        <f>141.79+18.14</f>
        <v>159.93</v>
      </c>
      <c r="G46" s="29"/>
      <c r="H46" s="29"/>
      <c r="I46" s="30">
        <f t="shared" si="3"/>
        <v>756.23</v>
      </c>
    </row>
    <row r="47" spans="1:12">
      <c r="A47" s="28" t="s">
        <v>64</v>
      </c>
      <c r="B47" s="28"/>
      <c r="C47" s="29">
        <v>5596.67</v>
      </c>
      <c r="D47" s="29">
        <v>1203.1199999999999</v>
      </c>
      <c r="E47" s="29">
        <v>641.53</v>
      </c>
      <c r="F47" s="29">
        <v>0</v>
      </c>
      <c r="G47" s="29"/>
      <c r="H47" s="29"/>
      <c r="I47" s="30">
        <f t="shared" si="3"/>
        <v>7441.32</v>
      </c>
    </row>
    <row r="48" spans="1:12">
      <c r="A48" s="28" t="s">
        <v>66</v>
      </c>
      <c r="B48" s="28"/>
      <c r="C48" s="29">
        <v>0</v>
      </c>
      <c r="D48" s="29">
        <v>0</v>
      </c>
      <c r="E48" s="29">
        <v>1000</v>
      </c>
      <c r="F48" s="29">
        <v>1000</v>
      </c>
      <c r="G48" s="29"/>
      <c r="H48" s="29"/>
      <c r="I48" s="30">
        <f t="shared" si="3"/>
        <v>2000</v>
      </c>
    </row>
    <row r="49" spans="1:9">
      <c r="A49" s="28" t="s">
        <v>16</v>
      </c>
      <c r="B49" s="28"/>
      <c r="C49" s="31">
        <v>18750</v>
      </c>
      <c r="D49" s="31">
        <v>19250</v>
      </c>
      <c r="E49" s="31">
        <f>21562.5-625</f>
        <v>20937.5</v>
      </c>
      <c r="F49" s="31">
        <f>21562.5-187.5</f>
        <v>21375</v>
      </c>
      <c r="G49" s="31"/>
      <c r="H49" s="31"/>
      <c r="I49" s="33">
        <f t="shared" si="1"/>
        <v>80312.5</v>
      </c>
    </row>
    <row r="50" spans="1:9">
      <c r="A50" s="28" t="s">
        <v>14</v>
      </c>
      <c r="B50" s="28"/>
      <c r="C50" s="31">
        <v>5568.75</v>
      </c>
      <c r="D50" s="31">
        <v>5568.75</v>
      </c>
      <c r="E50" s="31">
        <v>6581.25</v>
      </c>
      <c r="F50" s="31">
        <f>6075.13</f>
        <v>6075.13</v>
      </c>
      <c r="G50" s="31"/>
      <c r="H50" s="31"/>
      <c r="I50" s="33">
        <f t="shared" si="1"/>
        <v>23793.88</v>
      </c>
    </row>
    <row r="51" spans="1:9">
      <c r="A51" s="28" t="s">
        <v>17</v>
      </c>
      <c r="B51" s="28"/>
      <c r="C51" s="31">
        <v>-5568.75</v>
      </c>
      <c r="D51" s="31">
        <v>-5568.75</v>
      </c>
      <c r="E51" s="31">
        <v>-6581.25</v>
      </c>
      <c r="F51" s="31">
        <f>-6075.13</f>
        <v>-6075.13</v>
      </c>
      <c r="G51" s="31"/>
      <c r="H51" s="31"/>
      <c r="I51" s="33">
        <f t="shared" si="1"/>
        <v>-23793.88</v>
      </c>
    </row>
    <row r="52" spans="1:9">
      <c r="A52" s="28" t="s">
        <v>15</v>
      </c>
      <c r="B52" s="28"/>
      <c r="C52" s="31">
        <v>9918.75</v>
      </c>
      <c r="D52" s="31">
        <v>10350</v>
      </c>
      <c r="E52" s="31">
        <f>1462.5+6630</f>
        <v>8092.5</v>
      </c>
      <c r="F52" s="31">
        <f>1443.75+6545</f>
        <v>7988.75</v>
      </c>
      <c r="G52" s="31"/>
      <c r="H52" s="31"/>
      <c r="I52" s="33">
        <f t="shared" si="1"/>
        <v>36350</v>
      </c>
    </row>
    <row r="53" spans="1:9">
      <c r="A53" s="28" t="s">
        <v>52</v>
      </c>
      <c r="B53" s="28"/>
      <c r="C53" s="31">
        <v>2587.5</v>
      </c>
      <c r="D53" s="31">
        <v>2700</v>
      </c>
      <c r="E53" s="31">
        <v>1987.5</v>
      </c>
      <c r="F53" s="31">
        <f>-3225+2287.5</f>
        <v>-937.5</v>
      </c>
      <c r="G53" s="31"/>
      <c r="H53" s="31"/>
      <c r="I53" s="33">
        <f t="shared" si="1"/>
        <v>6337.5</v>
      </c>
    </row>
    <row r="54" spans="1:9">
      <c r="A54" s="28"/>
      <c r="B54" s="28"/>
      <c r="C54" s="32"/>
      <c r="D54" s="32"/>
      <c r="E54" s="32"/>
      <c r="F54" s="32"/>
      <c r="G54" s="32"/>
      <c r="H54" s="31"/>
      <c r="I54" s="34"/>
    </row>
    <row r="55" spans="1:9">
      <c r="A55" s="28"/>
      <c r="B55" s="28"/>
      <c r="C55" s="29">
        <f>SUM(C22:C54)</f>
        <v>91978.93</v>
      </c>
      <c r="D55" s="29">
        <f>SUM(D22:D54)</f>
        <v>90914.58</v>
      </c>
      <c r="E55" s="29">
        <f>SUM(E22:E54)</f>
        <v>92131.25</v>
      </c>
      <c r="F55" s="29">
        <f>SUM(F22:F54)</f>
        <v>95689.449999999968</v>
      </c>
      <c r="G55" s="29">
        <f>SUM(G22:G54)</f>
        <v>0</v>
      </c>
      <c r="H55" s="29"/>
      <c r="I55" s="29">
        <f>SUM(I22:I54)</f>
        <v>370714.20999999996</v>
      </c>
    </row>
    <row r="56" spans="1:9">
      <c r="C56" s="27"/>
      <c r="D56" s="27"/>
      <c r="E56" s="27"/>
      <c r="F56" s="27"/>
      <c r="G56" s="27"/>
      <c r="H56" s="27"/>
      <c r="I56" s="27"/>
    </row>
    <row r="57" spans="1:9">
      <c r="A57" s="28" t="s">
        <v>13</v>
      </c>
      <c r="B57" s="28"/>
      <c r="C57" s="35">
        <f>C55-C14</f>
        <v>43999.999999999993</v>
      </c>
      <c r="D57" s="35">
        <f>D55-D14</f>
        <v>0</v>
      </c>
      <c r="E57" s="35">
        <f>E55-E14</f>
        <v>0</v>
      </c>
      <c r="F57" s="35">
        <f>F55-F14</f>
        <v>0</v>
      </c>
      <c r="G57" s="35">
        <f>G55-G14</f>
        <v>0</v>
      </c>
      <c r="H57" s="28"/>
      <c r="I57" s="35">
        <f>I55-I14</f>
        <v>43999.999999999942</v>
      </c>
    </row>
    <row r="58" spans="1:9">
      <c r="G58" s="26"/>
    </row>
    <row r="59" spans="1:9">
      <c r="G59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54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41639</v>
      </c>
      <c r="D12" s="11">
        <v>41729</v>
      </c>
      <c r="E12" s="11">
        <v>41820</v>
      </c>
      <c r="F12" s="11">
        <v>41912</v>
      </c>
      <c r="G12" s="11">
        <v>42004</v>
      </c>
      <c r="H12" s="10"/>
      <c r="I12" s="9">
        <v>2014</v>
      </c>
      <c r="J12" s="11">
        <v>42004</v>
      </c>
      <c r="K12" s="11">
        <v>41639</v>
      </c>
      <c r="L12" s="9">
        <v>2014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f>22000+31547.68-5568.75</f>
        <v>47978.93</v>
      </c>
      <c r="D14" s="13">
        <f>22000+25000+25000+24483.33-5568.75</f>
        <v>90914.58</v>
      </c>
      <c r="E14" s="13">
        <f>25000+25000+25000+23712.5-6581.25</f>
        <v>92131.25</v>
      </c>
      <c r="F14" s="13">
        <f>25000+25000+28000+23764.58-6075</f>
        <v>95689.58</v>
      </c>
      <c r="G14" s="13">
        <f>28000+28000</f>
        <v>56000</v>
      </c>
      <c r="H14" s="13"/>
      <c r="I14" s="13">
        <f>SUM(A14:H14)</f>
        <v>382714.34</v>
      </c>
      <c r="J14" s="44">
        <f>G57-6075</f>
        <v>36925</v>
      </c>
      <c r="K14" s="13">
        <v>47978.93</v>
      </c>
      <c r="L14" s="14">
        <f>+I14+J14-K14</f>
        <v>371660.41000000003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47978.93</v>
      </c>
      <c r="D18" s="22">
        <f t="shared" si="0"/>
        <v>90914.58</v>
      </c>
      <c r="E18" s="22">
        <f t="shared" si="0"/>
        <v>92131.25</v>
      </c>
      <c r="F18" s="22">
        <f t="shared" si="0"/>
        <v>95689.58</v>
      </c>
      <c r="G18" s="22">
        <f t="shared" si="0"/>
        <v>56000</v>
      </c>
      <c r="H18" s="22"/>
      <c r="I18" s="22">
        <f t="shared" si="0"/>
        <v>382714.34</v>
      </c>
      <c r="J18" s="22">
        <f t="shared" si="0"/>
        <v>36925</v>
      </c>
      <c r="K18" s="22">
        <f t="shared" si="0"/>
        <v>47978.93</v>
      </c>
      <c r="L18" s="22">
        <f t="shared" si="0"/>
        <v>371660.41000000003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25</v>
      </c>
      <c r="B22" s="28"/>
      <c r="C22" s="29">
        <v>197.5</v>
      </c>
      <c r="D22" s="29">
        <v>197.5</v>
      </c>
      <c r="E22" s="29">
        <v>547.26</v>
      </c>
      <c r="F22" s="29">
        <v>532.15</v>
      </c>
      <c r="G22" s="29">
        <v>530</v>
      </c>
      <c r="H22" s="29"/>
      <c r="I22" s="30">
        <f t="shared" ref="I22:I53" si="1">SUM(C22:G22)</f>
        <v>2004.4099999999999</v>
      </c>
      <c r="J22" s="4"/>
      <c r="K22" t="s">
        <v>55</v>
      </c>
      <c r="L22" s="48">
        <v>406508.09</v>
      </c>
    </row>
    <row r="23" spans="1:13">
      <c r="A23" s="28" t="s">
        <v>30</v>
      </c>
      <c r="B23" s="28"/>
      <c r="C23" s="31">
        <v>197.5</v>
      </c>
      <c r="D23" s="31">
        <v>197.5</v>
      </c>
      <c r="E23" s="31">
        <v>687.38</v>
      </c>
      <c r="F23" s="31">
        <v>627.65</v>
      </c>
      <c r="G23" s="31">
        <v>630</v>
      </c>
      <c r="H23" s="31"/>
      <c r="I23" s="33">
        <f t="shared" ref="I23" si="2">SUM(C23:G23)</f>
        <v>2340.0300000000002</v>
      </c>
      <c r="K23" t="s">
        <v>56</v>
      </c>
      <c r="L23" s="36">
        <f>-K14</f>
        <v>-47978.93</v>
      </c>
      <c r="M23" t="s">
        <v>46</v>
      </c>
    </row>
    <row r="24" spans="1:13">
      <c r="A24" s="28" t="s">
        <v>26</v>
      </c>
      <c r="B24" s="28"/>
      <c r="C24" s="29">
        <v>12228.85</v>
      </c>
      <c r="D24" s="29">
        <f>13618.25+85</f>
        <v>13703.25</v>
      </c>
      <c r="E24" s="29">
        <f>10464.33+15</f>
        <v>10479.33</v>
      </c>
      <c r="F24" s="29">
        <v>16640.84</v>
      </c>
      <c r="G24" s="29">
        <v>16650</v>
      </c>
      <c r="H24" s="29"/>
      <c r="I24" s="30">
        <f t="shared" si="1"/>
        <v>69702.27</v>
      </c>
      <c r="K24" t="s">
        <v>56</v>
      </c>
      <c r="L24" s="48">
        <v>-5568.75</v>
      </c>
      <c r="M24" t="s">
        <v>47</v>
      </c>
    </row>
    <row r="25" spans="1:13">
      <c r="A25" s="28" t="s">
        <v>28</v>
      </c>
      <c r="B25" s="28"/>
      <c r="C25" s="29">
        <v>187.5</v>
      </c>
      <c r="D25" s="29">
        <v>162.5</v>
      </c>
      <c r="E25" s="29">
        <v>209.99</v>
      </c>
      <c r="F25" s="29">
        <v>202.05</v>
      </c>
      <c r="G25" s="29">
        <v>200</v>
      </c>
      <c r="H25" s="29"/>
      <c r="I25" s="30">
        <f t="shared" ref="I25:I48" si="3">SUM(C25:G25)</f>
        <v>962.04</v>
      </c>
      <c r="K25" t="s">
        <v>57</v>
      </c>
      <c r="L25" s="36">
        <v>28000</v>
      </c>
      <c r="M25" s="40" t="s">
        <v>45</v>
      </c>
    </row>
    <row r="26" spans="1:13">
      <c r="A26" s="28" t="s">
        <v>31</v>
      </c>
      <c r="B26" s="28"/>
      <c r="C26" s="29">
        <v>5447.9</v>
      </c>
      <c r="D26" s="29">
        <v>5592.7</v>
      </c>
      <c r="E26" s="29">
        <v>3305.81</v>
      </c>
      <c r="F26" s="29">
        <v>3306.87</v>
      </c>
      <c r="G26" s="29">
        <v>3300</v>
      </c>
      <c r="H26" s="29"/>
      <c r="I26" s="30">
        <f t="shared" si="3"/>
        <v>20953.28</v>
      </c>
      <c r="K26" t="s">
        <v>58</v>
      </c>
      <c r="L26" s="48">
        <f>G57-28000</f>
        <v>15000</v>
      </c>
    </row>
    <row r="27" spans="1:13">
      <c r="A27" s="28" t="s">
        <v>32</v>
      </c>
      <c r="B27" s="28"/>
      <c r="C27" s="31">
        <v>3688.38</v>
      </c>
      <c r="D27" s="31">
        <v>3702.96</v>
      </c>
      <c r="E27" s="31">
        <v>3148.01</v>
      </c>
      <c r="F27" s="31">
        <v>3811.81</v>
      </c>
      <c r="G27" s="31">
        <v>3800</v>
      </c>
      <c r="H27" s="31"/>
      <c r="I27" s="33">
        <f t="shared" si="3"/>
        <v>18151.16</v>
      </c>
      <c r="K27" t="s">
        <v>18</v>
      </c>
      <c r="L27" s="37">
        <v>-24300</v>
      </c>
    </row>
    <row r="28" spans="1:13">
      <c r="A28" s="28" t="s">
        <v>33</v>
      </c>
      <c r="B28" s="28"/>
      <c r="C28" s="31">
        <v>2592.6799999999998</v>
      </c>
      <c r="D28" s="31">
        <v>2614.1</v>
      </c>
      <c r="E28" s="31">
        <v>2926.7</v>
      </c>
      <c r="F28" s="31">
        <v>2885.91</v>
      </c>
      <c r="G28" s="31">
        <v>2890</v>
      </c>
      <c r="H28" s="31"/>
      <c r="I28" s="33">
        <f t="shared" si="3"/>
        <v>13909.39</v>
      </c>
      <c r="K28" s="38" t="s">
        <v>59</v>
      </c>
      <c r="L28" s="36">
        <f>SUM(L22:L27)</f>
        <v>371660.41000000003</v>
      </c>
      <c r="M28" s="26">
        <f>L14-L28</f>
        <v>0</v>
      </c>
    </row>
    <row r="29" spans="1:13">
      <c r="A29" s="28" t="s">
        <v>34</v>
      </c>
      <c r="B29" s="28"/>
      <c r="C29" s="31">
        <v>3621.62</v>
      </c>
      <c r="D29" s="31">
        <v>4299.8599999999997</v>
      </c>
      <c r="E29" s="31">
        <v>3307.15</v>
      </c>
      <c r="F29" s="31">
        <v>3448.49</v>
      </c>
      <c r="G29" s="31">
        <v>3500</v>
      </c>
      <c r="H29" s="31"/>
      <c r="I29" s="33">
        <f t="shared" si="3"/>
        <v>18177.12</v>
      </c>
    </row>
    <row r="30" spans="1:13">
      <c r="A30" s="28" t="s">
        <v>35</v>
      </c>
      <c r="B30" s="28"/>
      <c r="C30" s="31">
        <v>197.5</v>
      </c>
      <c r="D30" s="31">
        <v>197.5</v>
      </c>
      <c r="E30" s="31">
        <v>337.7</v>
      </c>
      <c r="F30" s="31">
        <v>461.04</v>
      </c>
      <c r="G30" s="31">
        <v>460</v>
      </c>
      <c r="H30" s="31"/>
      <c r="I30" s="33">
        <f t="shared" si="3"/>
        <v>1653.74</v>
      </c>
    </row>
    <row r="31" spans="1:13">
      <c r="A31" s="28" t="s">
        <v>48</v>
      </c>
      <c r="B31" s="28"/>
      <c r="C31" s="31">
        <v>4619.07</v>
      </c>
      <c r="D31" s="31">
        <v>4745.28</v>
      </c>
      <c r="E31" s="31">
        <v>4211.68</v>
      </c>
      <c r="F31" s="31">
        <v>4723.43</v>
      </c>
      <c r="G31" s="31">
        <v>4725</v>
      </c>
      <c r="H31" s="31"/>
      <c r="I31" s="33">
        <f t="shared" si="3"/>
        <v>23024.46</v>
      </c>
      <c r="K31" s="39" t="s">
        <v>19</v>
      </c>
    </row>
    <row r="32" spans="1:13">
      <c r="A32" s="28" t="s">
        <v>36</v>
      </c>
      <c r="B32" s="28"/>
      <c r="C32" s="29">
        <v>2015.51</v>
      </c>
      <c r="D32" s="29">
        <v>2017.31</v>
      </c>
      <c r="E32" s="29">
        <v>3975.7</v>
      </c>
      <c r="F32" s="29">
        <v>3618.03</v>
      </c>
      <c r="G32" s="29">
        <v>3620</v>
      </c>
      <c r="H32" s="29"/>
      <c r="I32" s="30">
        <f t="shared" si="3"/>
        <v>15246.55</v>
      </c>
      <c r="K32" t="s">
        <v>20</v>
      </c>
      <c r="L32" s="36">
        <f>J14</f>
        <v>36925</v>
      </c>
    </row>
    <row r="33" spans="1:12">
      <c r="A33" s="28" t="s">
        <v>37</v>
      </c>
      <c r="B33" s="28"/>
      <c r="C33" s="31">
        <v>207.5</v>
      </c>
      <c r="D33" s="31">
        <v>187.5</v>
      </c>
      <c r="E33" s="31">
        <v>402.39</v>
      </c>
      <c r="F33" s="31">
        <v>391.8</v>
      </c>
      <c r="G33" s="31">
        <v>400</v>
      </c>
      <c r="H33" s="31"/>
      <c r="I33" s="33">
        <f t="shared" si="3"/>
        <v>1589.19</v>
      </c>
      <c r="K33" t="s">
        <v>21</v>
      </c>
      <c r="L33" s="37">
        <v>6075</v>
      </c>
    </row>
    <row r="34" spans="1:12">
      <c r="A34" s="28" t="s">
        <v>38</v>
      </c>
      <c r="B34" s="28"/>
      <c r="C34" s="31">
        <v>197.5</v>
      </c>
      <c r="D34" s="31">
        <v>197.5</v>
      </c>
      <c r="E34" s="31">
        <v>348.29</v>
      </c>
      <c r="F34" s="31">
        <v>301.45999999999998</v>
      </c>
      <c r="G34" s="31">
        <v>300</v>
      </c>
      <c r="H34" s="31"/>
      <c r="I34" s="33">
        <f t="shared" si="3"/>
        <v>1344.75</v>
      </c>
      <c r="K34" s="40" t="s">
        <v>22</v>
      </c>
      <c r="L34" s="36">
        <f>SUM(L32:L33)</f>
        <v>43000</v>
      </c>
    </row>
    <row r="35" spans="1:12">
      <c r="A35" s="28" t="s">
        <v>39</v>
      </c>
      <c r="B35" s="28"/>
      <c r="C35" s="29">
        <v>650</v>
      </c>
      <c r="D35" s="29">
        <v>650</v>
      </c>
      <c r="E35" s="29">
        <v>562.99</v>
      </c>
      <c r="F35" s="29">
        <v>562.95000000000005</v>
      </c>
      <c r="G35" s="29">
        <v>560</v>
      </c>
      <c r="H35" s="29"/>
      <c r="I35" s="30">
        <f t="shared" si="3"/>
        <v>2985.94</v>
      </c>
    </row>
    <row r="36" spans="1:12">
      <c r="A36" s="28" t="s">
        <v>40</v>
      </c>
      <c r="B36" s="28"/>
      <c r="C36" s="29">
        <v>6580</v>
      </c>
      <c r="D36" s="29">
        <v>6215</v>
      </c>
      <c r="E36" s="29">
        <v>8030.35</v>
      </c>
      <c r="F36" s="29">
        <v>7656.18</v>
      </c>
      <c r="G36" s="29">
        <v>7660</v>
      </c>
      <c r="H36" s="29"/>
      <c r="I36" s="30">
        <f t="shared" si="3"/>
        <v>36141.53</v>
      </c>
      <c r="K36" s="40" t="s">
        <v>61</v>
      </c>
    </row>
    <row r="37" spans="1:12">
      <c r="A37" s="28" t="s">
        <v>41</v>
      </c>
      <c r="B37" s="28"/>
      <c r="C37" s="29">
        <v>8947.5</v>
      </c>
      <c r="D37" s="29">
        <v>9110</v>
      </c>
      <c r="E37" s="29">
        <v>12529.14</v>
      </c>
      <c r="F37" s="29">
        <v>12831.01</v>
      </c>
      <c r="G37" s="29">
        <v>12800</v>
      </c>
      <c r="H37" s="29"/>
      <c r="I37" s="30">
        <f t="shared" si="3"/>
        <v>56217.65</v>
      </c>
      <c r="K37" s="40" t="s">
        <v>23</v>
      </c>
    </row>
    <row r="38" spans="1:12">
      <c r="A38" s="28" t="s">
        <v>29</v>
      </c>
      <c r="B38" s="28"/>
      <c r="C38" s="29">
        <v>2112.5</v>
      </c>
      <c r="D38" s="29">
        <v>2112.5</v>
      </c>
      <c r="E38" s="29">
        <v>2445.23</v>
      </c>
      <c r="F38" s="29">
        <v>2257.02</v>
      </c>
      <c r="G38" s="29">
        <v>2260</v>
      </c>
      <c r="H38" s="29"/>
      <c r="I38" s="30">
        <f t="shared" si="3"/>
        <v>11187.25</v>
      </c>
      <c r="K38" s="40" t="s">
        <v>62</v>
      </c>
    </row>
    <row r="39" spans="1:12">
      <c r="A39" s="28" t="s">
        <v>42</v>
      </c>
      <c r="B39" s="28"/>
      <c r="C39" s="31">
        <v>162.5</v>
      </c>
      <c r="D39" s="31">
        <v>162.5</v>
      </c>
      <c r="E39" s="31">
        <v>292.33</v>
      </c>
      <c r="F39" s="31">
        <v>291.02</v>
      </c>
      <c r="G39" s="31">
        <v>300</v>
      </c>
      <c r="H39" s="31"/>
      <c r="I39" s="33">
        <f t="shared" si="3"/>
        <v>1208.3499999999999</v>
      </c>
      <c r="K39" s="40" t="s">
        <v>24</v>
      </c>
    </row>
    <row r="40" spans="1:12">
      <c r="A40" s="28" t="s">
        <v>43</v>
      </c>
      <c r="B40" s="28"/>
      <c r="C40" s="29">
        <v>227.5</v>
      </c>
      <c r="D40" s="29">
        <v>219.5</v>
      </c>
      <c r="E40" s="29">
        <v>316.39999999999998</v>
      </c>
      <c r="F40" s="29">
        <v>312.70999999999998</v>
      </c>
      <c r="G40" s="29">
        <v>300</v>
      </c>
      <c r="H40" s="29"/>
      <c r="I40" s="30">
        <f t="shared" si="3"/>
        <v>1376.11</v>
      </c>
      <c r="K40" s="40" t="s">
        <v>63</v>
      </c>
    </row>
    <row r="41" spans="1:12">
      <c r="A41" s="28" t="s">
        <v>44</v>
      </c>
      <c r="B41" s="28"/>
      <c r="C41" s="31">
        <v>172.5</v>
      </c>
      <c r="D41" s="31">
        <v>172.5</v>
      </c>
      <c r="E41" s="31">
        <v>221.55</v>
      </c>
      <c r="F41" s="31">
        <v>222.09</v>
      </c>
      <c r="G41" s="31">
        <v>225</v>
      </c>
      <c r="H41" s="31"/>
      <c r="I41" s="33">
        <f t="shared" si="3"/>
        <v>1013.64</v>
      </c>
    </row>
    <row r="42" spans="1:12">
      <c r="A42" s="28" t="s">
        <v>49</v>
      </c>
      <c r="B42" s="28"/>
      <c r="C42" s="31">
        <v>207.5</v>
      </c>
      <c r="D42" s="31">
        <v>197.5</v>
      </c>
      <c r="E42" s="31">
        <v>347.99</v>
      </c>
      <c r="F42" s="31">
        <v>328.38</v>
      </c>
      <c r="G42" s="31">
        <v>330</v>
      </c>
      <c r="H42" s="31"/>
      <c r="I42" s="33">
        <f t="shared" si="3"/>
        <v>1411.37</v>
      </c>
    </row>
    <row r="43" spans="1:12">
      <c r="A43" s="28" t="s">
        <v>50</v>
      </c>
      <c r="B43" s="28"/>
      <c r="C43" s="31">
        <v>203.5</v>
      </c>
      <c r="D43" s="31">
        <v>203.5</v>
      </c>
      <c r="E43" s="31">
        <v>250.46</v>
      </c>
      <c r="F43" s="31">
        <v>247.03</v>
      </c>
      <c r="G43" s="31">
        <v>250</v>
      </c>
      <c r="H43" s="31"/>
      <c r="I43" s="33">
        <f t="shared" si="3"/>
        <v>1154.49</v>
      </c>
      <c r="K43" s="47" t="s">
        <v>67</v>
      </c>
      <c r="L43" s="47"/>
    </row>
    <row r="44" spans="1:12">
      <c r="A44" s="28" t="s">
        <v>51</v>
      </c>
      <c r="B44" s="28"/>
      <c r="C44" s="31">
        <v>203.5</v>
      </c>
      <c r="D44" s="31">
        <v>195.5</v>
      </c>
      <c r="E44" s="31">
        <v>247.24</v>
      </c>
      <c r="F44" s="31">
        <v>245.12</v>
      </c>
      <c r="G44" s="31">
        <v>250</v>
      </c>
      <c r="H44" s="31"/>
      <c r="I44" s="33">
        <f t="shared" si="3"/>
        <v>1141.3600000000001</v>
      </c>
      <c r="K44" s="47"/>
      <c r="L44" s="47"/>
    </row>
    <row r="45" spans="1:12">
      <c r="A45" s="28" t="s">
        <v>65</v>
      </c>
      <c r="B45" s="28"/>
      <c r="C45" s="31">
        <v>0</v>
      </c>
      <c r="D45" s="31">
        <v>172.5</v>
      </c>
      <c r="E45" s="31">
        <v>189.85</v>
      </c>
      <c r="F45" s="31">
        <v>198.23</v>
      </c>
      <c r="G45" s="31">
        <v>200</v>
      </c>
      <c r="H45" s="31"/>
      <c r="I45" s="33">
        <f t="shared" si="3"/>
        <v>760.58</v>
      </c>
      <c r="K45" s="46"/>
      <c r="L45" s="46"/>
    </row>
    <row r="46" spans="1:12">
      <c r="A46" s="28" t="s">
        <v>27</v>
      </c>
      <c r="B46" s="28"/>
      <c r="C46" s="29">
        <f>175+85</f>
        <v>260</v>
      </c>
      <c r="D46" s="29">
        <v>185</v>
      </c>
      <c r="E46" s="29">
        <f>145.61+5.69</f>
        <v>151.30000000000001</v>
      </c>
      <c r="F46" s="29">
        <f>141.79+18.14</f>
        <v>159.93</v>
      </c>
      <c r="G46" s="29">
        <v>160</v>
      </c>
      <c r="H46" s="29"/>
      <c r="I46" s="30">
        <f t="shared" si="3"/>
        <v>916.23</v>
      </c>
    </row>
    <row r="47" spans="1:12">
      <c r="A47" s="28" t="s">
        <v>64</v>
      </c>
      <c r="B47" s="28"/>
      <c r="C47" s="29">
        <v>5596.67</v>
      </c>
      <c r="D47" s="29">
        <v>1203.1199999999999</v>
      </c>
      <c r="E47" s="29">
        <v>641.53</v>
      </c>
      <c r="F47" s="29">
        <v>0</v>
      </c>
      <c r="G47" s="29">
        <v>0</v>
      </c>
      <c r="H47" s="29"/>
      <c r="I47" s="30">
        <f t="shared" si="3"/>
        <v>7441.32</v>
      </c>
    </row>
    <row r="48" spans="1:12">
      <c r="A48" s="28" t="s">
        <v>66</v>
      </c>
      <c r="B48" s="28"/>
      <c r="C48" s="29">
        <v>0</v>
      </c>
      <c r="D48" s="29">
        <v>0</v>
      </c>
      <c r="E48" s="29">
        <v>1000</v>
      </c>
      <c r="F48" s="29">
        <v>1000</v>
      </c>
      <c r="G48" s="29">
        <v>1000</v>
      </c>
      <c r="H48" s="29"/>
      <c r="I48" s="30">
        <f t="shared" si="3"/>
        <v>3000</v>
      </c>
    </row>
    <row r="49" spans="1:9">
      <c r="A49" s="28" t="s">
        <v>16</v>
      </c>
      <c r="B49" s="28"/>
      <c r="C49" s="31">
        <v>18750</v>
      </c>
      <c r="D49" s="31">
        <v>19250</v>
      </c>
      <c r="E49" s="31">
        <f>21562.5-625</f>
        <v>20937.5</v>
      </c>
      <c r="F49" s="31">
        <f>21562.5-187.5</f>
        <v>21375</v>
      </c>
      <c r="G49" s="31">
        <v>21400</v>
      </c>
      <c r="H49" s="31"/>
      <c r="I49" s="33">
        <f t="shared" si="1"/>
        <v>101712.5</v>
      </c>
    </row>
    <row r="50" spans="1:9">
      <c r="A50" s="28" t="s">
        <v>14</v>
      </c>
      <c r="B50" s="28"/>
      <c r="C50" s="31">
        <v>5568.75</v>
      </c>
      <c r="D50" s="31">
        <v>5568.75</v>
      </c>
      <c r="E50" s="31">
        <v>6581.25</v>
      </c>
      <c r="F50" s="31">
        <f>6075.13</f>
        <v>6075.13</v>
      </c>
      <c r="G50" s="31">
        <v>6075.13</v>
      </c>
      <c r="H50" s="31"/>
      <c r="I50" s="33">
        <f t="shared" si="1"/>
        <v>29869.010000000002</v>
      </c>
    </row>
    <row r="51" spans="1:9">
      <c r="A51" s="28" t="s">
        <v>17</v>
      </c>
      <c r="B51" s="28"/>
      <c r="C51" s="31">
        <v>-5568.75</v>
      </c>
      <c r="D51" s="31">
        <v>-5568.75</v>
      </c>
      <c r="E51" s="31">
        <v>-6581.25</v>
      </c>
      <c r="F51" s="31">
        <f>-6075.13</f>
        <v>-6075.13</v>
      </c>
      <c r="G51" s="31">
        <v>-6075.13</v>
      </c>
      <c r="H51" s="31"/>
      <c r="I51" s="33">
        <f t="shared" si="1"/>
        <v>-29869.010000000002</v>
      </c>
    </row>
    <row r="52" spans="1:9">
      <c r="A52" s="28" t="s">
        <v>15</v>
      </c>
      <c r="B52" s="28"/>
      <c r="C52" s="31">
        <v>9918.75</v>
      </c>
      <c r="D52" s="31">
        <v>10350</v>
      </c>
      <c r="E52" s="31">
        <f>1462.5+6630</f>
        <v>8092.5</v>
      </c>
      <c r="F52" s="31">
        <f>1443.75+6545</f>
        <v>7988.75</v>
      </c>
      <c r="G52" s="31">
        <v>8000</v>
      </c>
      <c r="H52" s="31"/>
      <c r="I52" s="33">
        <f t="shared" si="1"/>
        <v>44350</v>
      </c>
    </row>
    <row r="53" spans="1:9">
      <c r="A53" s="28" t="s">
        <v>52</v>
      </c>
      <c r="B53" s="28"/>
      <c r="C53" s="31">
        <v>2587.5</v>
      </c>
      <c r="D53" s="31">
        <v>2700</v>
      </c>
      <c r="E53" s="31">
        <v>1987.5</v>
      </c>
      <c r="F53" s="31">
        <f>-3225+2287.5</f>
        <v>-937.5</v>
      </c>
      <c r="G53" s="31">
        <v>2300</v>
      </c>
      <c r="H53" s="31"/>
      <c r="I53" s="33">
        <f t="shared" si="1"/>
        <v>8637.5</v>
      </c>
    </row>
    <row r="54" spans="1:9">
      <c r="A54" s="28"/>
      <c r="B54" s="28"/>
      <c r="C54" s="32"/>
      <c r="D54" s="32"/>
      <c r="E54" s="32"/>
      <c r="F54" s="32"/>
      <c r="G54" s="32"/>
      <c r="H54" s="31"/>
      <c r="I54" s="34"/>
    </row>
    <row r="55" spans="1:9">
      <c r="A55" s="28"/>
      <c r="B55" s="28"/>
      <c r="C55" s="29">
        <f>SUM(C22:C54)</f>
        <v>91978.93</v>
      </c>
      <c r="D55" s="29">
        <f>SUM(D22:D54)</f>
        <v>90914.58</v>
      </c>
      <c r="E55" s="29">
        <f>SUM(E22:E54)</f>
        <v>92131.25</v>
      </c>
      <c r="F55" s="29">
        <f>SUM(F22:F54)</f>
        <v>95689.449999999968</v>
      </c>
      <c r="G55" s="29">
        <f>SUM(G22:G54)</f>
        <v>99000</v>
      </c>
      <c r="H55" s="29"/>
      <c r="I55" s="29">
        <f>SUM(I22:I54)</f>
        <v>469714.20999999996</v>
      </c>
    </row>
    <row r="56" spans="1:9">
      <c r="C56" s="27"/>
      <c r="D56" s="27"/>
      <c r="E56" s="27"/>
      <c r="F56" s="27"/>
      <c r="G56" s="27"/>
      <c r="H56" s="27"/>
      <c r="I56" s="27"/>
    </row>
    <row r="57" spans="1:9">
      <c r="A57" s="28" t="s">
        <v>13</v>
      </c>
      <c r="B57" s="28"/>
      <c r="C57" s="35">
        <f>C55-C14</f>
        <v>43999.999999999993</v>
      </c>
      <c r="D57" s="35">
        <f>D55-D14</f>
        <v>0</v>
      </c>
      <c r="E57" s="35">
        <f>E55-E14</f>
        <v>0</v>
      </c>
      <c r="F57" s="35">
        <f>F55-F14</f>
        <v>-0.13000000003376044</v>
      </c>
      <c r="G57" s="35">
        <f>G55-G14</f>
        <v>43000</v>
      </c>
      <c r="H57" s="28"/>
      <c r="I57" s="35">
        <f>I55-I14</f>
        <v>86999.869999999937</v>
      </c>
    </row>
    <row r="58" spans="1:9">
      <c r="G58" s="26"/>
    </row>
    <row r="59" spans="1:9">
      <c r="G59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1Q14 Fees</vt:lpstr>
      <vt:lpstr>2Q14 Fees</vt:lpstr>
      <vt:lpstr>3Q14 Fees</vt:lpstr>
      <vt:lpstr>4Q14 Fees</vt:lpstr>
      <vt:lpstr>'1Q14 Fees'!Print_Area</vt:lpstr>
      <vt:lpstr>'2Q14 Fees'!Print_Area</vt:lpstr>
      <vt:lpstr>'3Q14 Fees'!Print_Area</vt:lpstr>
      <vt:lpstr>'4Q14 Fees'!Print_Area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mhess</cp:lastModifiedBy>
  <cp:lastPrinted>2015-01-19T17:47:44Z</cp:lastPrinted>
  <dcterms:created xsi:type="dcterms:W3CDTF">2001-05-15T19:20:02Z</dcterms:created>
  <dcterms:modified xsi:type="dcterms:W3CDTF">2015-01-19T17:49:41Z</dcterms:modified>
</cp:coreProperties>
</file>