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Finance\Accounting\Custody Fees\"/>
    </mc:Choice>
  </mc:AlternateContent>
  <bookViews>
    <workbookView xWindow="360" yWindow="285" windowWidth="11295" windowHeight="6570" activeTab="3"/>
  </bookViews>
  <sheets>
    <sheet name="1Q13 Fees" sheetId="24" r:id="rId1"/>
    <sheet name="2Q13 Fees" sheetId="25" r:id="rId2"/>
    <sheet name="3Q13 Fees" sheetId="26" r:id="rId3"/>
    <sheet name="4Q13 Fees" sheetId="27" r:id="rId4"/>
  </sheets>
  <definedNames>
    <definedName name="_xlnm.Print_Area" localSheetId="0">'1Q13 Fees'!$A$1:$L$55</definedName>
    <definedName name="_xlnm.Print_Area" localSheetId="1">'2Q13 Fees'!$A$1:$L$55</definedName>
    <definedName name="_xlnm.Print_Area" localSheetId="2">'3Q13 Fees'!$A$1:$L$55</definedName>
    <definedName name="_xlnm.Print_Area" localSheetId="3">'4Q13 Fees'!$A$1:$L$59</definedName>
  </definedNames>
  <calcPr calcId="152511"/>
</workbook>
</file>

<file path=xl/calcChain.xml><?xml version="1.0" encoding="utf-8"?>
<calcChain xmlns="http://schemas.openxmlformats.org/spreadsheetml/2006/main">
  <c r="F59" i="27" l="1"/>
  <c r="E59" i="27"/>
  <c r="D59" i="27"/>
  <c r="G14" i="27" l="1"/>
  <c r="I53" i="27"/>
  <c r="I48" i="27"/>
  <c r="G47" i="27"/>
  <c r="J14" i="27"/>
  <c r="G55" i="27" l="1"/>
  <c r="G57" i="27" s="1"/>
  <c r="F55" i="27"/>
  <c r="C55" i="27"/>
  <c r="I52" i="27"/>
  <c r="I51" i="27"/>
  <c r="I50" i="27"/>
  <c r="I49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L33" i="27"/>
  <c r="I32" i="27"/>
  <c r="L32" i="27"/>
  <c r="I31" i="27"/>
  <c r="I30" i="27"/>
  <c r="I29" i="27"/>
  <c r="I28" i="27"/>
  <c r="I27" i="27"/>
  <c r="I26" i="27"/>
  <c r="I25" i="27"/>
  <c r="E24" i="27"/>
  <c r="E55" i="27" s="1"/>
  <c r="D24" i="27"/>
  <c r="L23" i="27"/>
  <c r="L28" i="27" s="1"/>
  <c r="I23" i="27"/>
  <c r="I22" i="27"/>
  <c r="K18" i="27"/>
  <c r="J18" i="27"/>
  <c r="G18" i="27"/>
  <c r="G59" i="27" s="1"/>
  <c r="F14" i="27"/>
  <c r="F18" i="27" s="1"/>
  <c r="E14" i="27"/>
  <c r="E18" i="27" s="1"/>
  <c r="D14" i="27"/>
  <c r="D18" i="27" s="1"/>
  <c r="C14" i="27"/>
  <c r="I14" i="27" s="1"/>
  <c r="F14" i="26"/>
  <c r="L34" i="27" l="1"/>
  <c r="F57" i="27"/>
  <c r="E57" i="27"/>
  <c r="C18" i="27"/>
  <c r="C59" i="27" s="1"/>
  <c r="I59" i="27" s="1"/>
  <c r="L59" i="27" s="1"/>
  <c r="I24" i="27"/>
  <c r="I55" i="27" s="1"/>
  <c r="I57" i="27" s="1"/>
  <c r="C57" i="27"/>
  <c r="I18" i="27"/>
  <c r="L14" i="27"/>
  <c r="L18" i="27" s="1"/>
  <c r="D55" i="27"/>
  <c r="D57" i="27" s="1"/>
  <c r="I47" i="26"/>
  <c r="I46" i="26"/>
  <c r="G54" i="26"/>
  <c r="G56" i="26" s="1"/>
  <c r="F54" i="26"/>
  <c r="F56" i="26" s="1"/>
  <c r="D54" i="26"/>
  <c r="C54" i="26"/>
  <c r="I52" i="26"/>
  <c r="I51" i="26"/>
  <c r="I50" i="26"/>
  <c r="I49" i="26"/>
  <c r="I48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L33" i="26"/>
  <c r="I33" i="26"/>
  <c r="L32" i="26"/>
  <c r="I32" i="26"/>
  <c r="I31" i="26"/>
  <c r="I30" i="26"/>
  <c r="I29" i="26"/>
  <c r="I28" i="26"/>
  <c r="I27" i="26"/>
  <c r="I26" i="26"/>
  <c r="I25" i="26"/>
  <c r="E24" i="26"/>
  <c r="E54" i="26" s="1"/>
  <c r="D24" i="26"/>
  <c r="L23" i="26"/>
  <c r="L28" i="26" s="1"/>
  <c r="I23" i="26"/>
  <c r="I22" i="26"/>
  <c r="K18" i="26"/>
  <c r="J18" i="26"/>
  <c r="G18" i="26"/>
  <c r="F18" i="26"/>
  <c r="E14" i="26"/>
  <c r="E18" i="26" s="1"/>
  <c r="D14" i="26"/>
  <c r="D18" i="26" s="1"/>
  <c r="C14" i="26"/>
  <c r="C18" i="26" s="1"/>
  <c r="L34" i="26" l="1"/>
  <c r="C56" i="26"/>
  <c r="D56" i="26"/>
  <c r="E56" i="26"/>
  <c r="I14" i="26"/>
  <c r="I24" i="26"/>
  <c r="I54" i="26" s="1"/>
  <c r="I56" i="26" s="1"/>
  <c r="E14" i="25"/>
  <c r="L14" i="26" l="1"/>
  <c r="L18" i="26" s="1"/>
  <c r="I18" i="26"/>
  <c r="G52" i="25"/>
  <c r="G54" i="25" s="1"/>
  <c r="F52" i="25"/>
  <c r="F54" i="25" s="1"/>
  <c r="C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L33" i="25"/>
  <c r="I33" i="25"/>
  <c r="L32" i="25"/>
  <c r="L34" i="25" s="1"/>
  <c r="I32" i="25"/>
  <c r="I31" i="25"/>
  <c r="I30" i="25"/>
  <c r="I29" i="25"/>
  <c r="I28" i="25"/>
  <c r="I27" i="25"/>
  <c r="I26" i="25"/>
  <c r="I25" i="25"/>
  <c r="E24" i="25"/>
  <c r="E52" i="25" s="1"/>
  <c r="E54" i="25" s="1"/>
  <c r="D24" i="25"/>
  <c r="I24" i="25" s="1"/>
  <c r="L23" i="25"/>
  <c r="L28" i="25" s="1"/>
  <c r="I23" i="25"/>
  <c r="I22" i="25"/>
  <c r="K18" i="25"/>
  <c r="J18" i="25"/>
  <c r="G18" i="25"/>
  <c r="F18" i="25"/>
  <c r="E18" i="25"/>
  <c r="D14" i="25"/>
  <c r="D18" i="25" s="1"/>
  <c r="C14" i="25"/>
  <c r="C18" i="25" s="1"/>
  <c r="D52" i="25" l="1"/>
  <c r="D54" i="25" s="1"/>
  <c r="I52" i="25"/>
  <c r="I14" i="25"/>
  <c r="I18" i="25" s="1"/>
  <c r="L14" i="25"/>
  <c r="L18" i="25" s="1"/>
  <c r="C54" i="25"/>
  <c r="I54" i="25" l="1"/>
  <c r="I45" i="24"/>
  <c r="D14" i="24" l="1"/>
  <c r="D24" i="24" l="1"/>
  <c r="C52" i="24" l="1"/>
  <c r="C14" i="24" l="1"/>
  <c r="I24" i="24"/>
  <c r="G18" i="24"/>
  <c r="L32" i="24"/>
  <c r="G52" i="24"/>
  <c r="F52" i="24"/>
  <c r="F54" i="24" s="1"/>
  <c r="E52" i="24"/>
  <c r="E54" i="24" s="1"/>
  <c r="I50" i="24"/>
  <c r="I49" i="24"/>
  <c r="I48" i="24"/>
  <c r="I47" i="24"/>
  <c r="C54" i="24"/>
  <c r="I46" i="24"/>
  <c r="I44" i="24"/>
  <c r="I43" i="24"/>
  <c r="I42" i="24"/>
  <c r="I41" i="24"/>
  <c r="I40" i="24"/>
  <c r="I39" i="24"/>
  <c r="I38" i="24"/>
  <c r="I37" i="24"/>
  <c r="I36" i="24"/>
  <c r="I35" i="24"/>
  <c r="I34" i="24"/>
  <c r="L33" i="24"/>
  <c r="I33" i="24"/>
  <c r="I32" i="24"/>
  <c r="I31" i="24"/>
  <c r="I30" i="24"/>
  <c r="I29" i="24"/>
  <c r="L28" i="24"/>
  <c r="I28" i="24"/>
  <c r="I27" i="24"/>
  <c r="I26" i="24"/>
  <c r="I25" i="24"/>
  <c r="L23" i="24"/>
  <c r="I23" i="24"/>
  <c r="I22" i="24"/>
  <c r="K18" i="24"/>
  <c r="J18" i="24"/>
  <c r="F18" i="24"/>
  <c r="E18" i="24"/>
  <c r="C18" i="24"/>
  <c r="D18" i="24"/>
  <c r="I52" i="24" l="1"/>
  <c r="G54" i="24"/>
  <c r="I14" i="24"/>
  <c r="L14" i="24" s="1"/>
  <c r="L18" i="24" s="1"/>
  <c r="L34" i="24"/>
  <c r="D52" i="24"/>
  <c r="D54" i="24" s="1"/>
  <c r="I54" i="24" l="1"/>
  <c r="I18" i="24"/>
</calcChain>
</file>

<file path=xl/sharedStrings.xml><?xml version="1.0" encoding="utf-8"?>
<sst xmlns="http://schemas.openxmlformats.org/spreadsheetml/2006/main" count="306" uniqueCount="70">
  <si>
    <t>Bradley Foundation</t>
  </si>
  <si>
    <t xml:space="preserve">Quarter </t>
  </si>
  <si>
    <t>Quarter</t>
  </si>
  <si>
    <t>Add: Accrual</t>
  </si>
  <si>
    <t>Less: Accrual</t>
  </si>
  <si>
    <t>Ending</t>
  </si>
  <si>
    <t>Total Paid</t>
  </si>
  <si>
    <t>Quarter Ending</t>
  </si>
  <si>
    <t>Grand Total</t>
  </si>
  <si>
    <t>Northern Trust</t>
  </si>
  <si>
    <t>Custodial Fees</t>
  </si>
  <si>
    <t>A/C # 24100-000</t>
  </si>
  <si>
    <t>A/C # 64900-000</t>
  </si>
  <si>
    <t>Credit</t>
  </si>
  <si>
    <t>Private I license fee</t>
  </si>
  <si>
    <t>Private I data mgmt fee and cap call mgmt</t>
  </si>
  <si>
    <t>Performance reporting</t>
  </si>
  <si>
    <t>Private I license fee (charged to Finance software)</t>
  </si>
  <si>
    <t>Private I reclass</t>
  </si>
  <si>
    <t>Accrual with Private i</t>
  </si>
  <si>
    <t>Custody</t>
  </si>
  <si>
    <t>Private i</t>
  </si>
  <si>
    <t>Total</t>
  </si>
  <si>
    <t>software for private I fee was done</t>
  </si>
  <si>
    <t>amount includes the private I portion</t>
  </si>
  <si>
    <t>OFI (1001002)</t>
  </si>
  <si>
    <t>Artisan (1003002)</t>
  </si>
  <si>
    <t>Distribution Account (8001002)</t>
  </si>
  <si>
    <t>Acacia (1004002)</t>
  </si>
  <si>
    <t>Allianz (2001002)</t>
  </si>
  <si>
    <t>Legacy PE and VC (5002002)</t>
  </si>
  <si>
    <t>Baillie Gifford (1002002)</t>
  </si>
  <si>
    <t>AlphaOne (2002002)</t>
  </si>
  <si>
    <t>Rothschild (2003002)</t>
  </si>
  <si>
    <t>Fiduciary (2004002)</t>
  </si>
  <si>
    <t>Columbia (2005002)</t>
  </si>
  <si>
    <t>BNY Stock (2006002)</t>
  </si>
  <si>
    <t>Baird (3001002)</t>
  </si>
  <si>
    <t>Wellington (3002002)</t>
  </si>
  <si>
    <t>BNY Aggregate (3003002)</t>
  </si>
  <si>
    <t>Morgan Stanley (4001002)</t>
  </si>
  <si>
    <t>Cambridge Hedge (4002002)</t>
  </si>
  <si>
    <t>Cambridge PE and VC (5001002)</t>
  </si>
  <si>
    <t>Urdang Glo REIT (6001002)</t>
  </si>
  <si>
    <t>OFI Real Assets (6002002)</t>
  </si>
  <si>
    <t>Hancock (6003002)</t>
  </si>
  <si>
    <t>PIMCO (6004002)</t>
  </si>
  <si>
    <t>Heartwood (6005002)</t>
  </si>
  <si>
    <t>in December 2012.  The accrual</t>
  </si>
  <si>
    <t>*</t>
  </si>
  <si>
    <t>* Note that $22,000 custody fee charge is on a one-month lag</t>
  </si>
  <si>
    <t>custody</t>
  </si>
  <si>
    <t>private i</t>
  </si>
  <si>
    <t>Wells (2007002)</t>
  </si>
  <si>
    <t>Year Ended December 31, 2013</t>
  </si>
  <si>
    <t>Paid 2013</t>
  </si>
  <si>
    <t>BNY 12/31/13</t>
  </si>
  <si>
    <t>12/31/12 Accrual</t>
  </si>
  <si>
    <t>4Q13 Est.</t>
  </si>
  <si>
    <t>4Q13 inv. Due</t>
  </si>
  <si>
    <t>2013 Expense</t>
  </si>
  <si>
    <t>4Q13 reclass entry to Finance</t>
  </si>
  <si>
    <t>since it will not be paid until 2014.</t>
  </si>
  <si>
    <t>Wellington Commodities (6006002)</t>
  </si>
  <si>
    <t>Vanguard US REIT (6007002)</t>
  </si>
  <si>
    <t>Vanguard Global ex-US REIT (6008002)</t>
  </si>
  <si>
    <t>Private I unfunded commitment reconciliation</t>
  </si>
  <si>
    <t>in December 2013.  The accrual</t>
  </si>
  <si>
    <t>Distr - Paid Amount</t>
  </si>
  <si>
    <t>x 2/3 Charitable Portion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</si>
</sst>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13">
    <font>
      <sz val="10"/>
      <name val="Arial"/>
    </font>
    <font>
      <sz val="10"/>
      <name val="Arial"/>
      <family val="2"/>
    </font>
    <font>
      <sz val="12"/>
      <name val="Arial MT"/>
    </font>
    <font>
      <sz val="8"/>
      <name val="TimesNewRomanPS"/>
      <family val="1"/>
    </font>
    <font>
      <sz val="12"/>
      <name val="TimesNewRomanPS"/>
      <family val="1"/>
    </font>
    <font>
      <b/>
      <sz val="12"/>
      <name val="TimesNewRomanPS"/>
      <family val="1"/>
    </font>
    <font>
      <b/>
      <u/>
      <sz val="12"/>
      <name val="TimesNewRomanPS"/>
      <family val="1"/>
    </font>
    <font>
      <u/>
      <sz val="12"/>
      <name val="TimesNewRomanPS"/>
      <family val="1"/>
    </font>
    <font>
      <u val="double"/>
      <sz val="12"/>
      <name val="TimesNewRomanPS"/>
      <family val="1"/>
    </font>
    <font>
      <sz val="10"/>
      <name val="Arial MT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3" applyFont="1" applyProtection="1"/>
    <xf numFmtId="0" fontId="4" fillId="0" borderId="0" xfId="3" applyFont="1" applyAlignment="1" applyProtection="1">
      <alignment horizontal="centerContinuous"/>
    </xf>
    <xf numFmtId="0" fontId="5" fillId="0" borderId="0" xfId="3" applyFont="1" applyAlignment="1" applyProtection="1">
      <alignment horizontal="centerContinuous"/>
    </xf>
    <xf numFmtId="0" fontId="4" fillId="0" borderId="0" xfId="3" applyFont="1" applyProtection="1"/>
    <xf numFmtId="0" fontId="5" fillId="0" borderId="1" xfId="3" applyFont="1" applyBorder="1" applyAlignment="1" applyProtection="1">
      <alignment horizontal="centerContinuous"/>
    </xf>
    <xf numFmtId="0" fontId="4" fillId="0" borderId="1" xfId="3" applyFont="1" applyBorder="1" applyAlignment="1" applyProtection="1">
      <alignment horizontal="centerContinuous"/>
    </xf>
    <xf numFmtId="0" fontId="4" fillId="0" borderId="0" xfId="3" applyFont="1" applyAlignment="1" applyProtection="1">
      <alignment horizontal="center"/>
    </xf>
    <xf numFmtId="0" fontId="6" fillId="0" borderId="0" xfId="3" applyFont="1" applyAlignment="1" applyProtection="1">
      <alignment horizontal="center"/>
    </xf>
    <xf numFmtId="0" fontId="7" fillId="0" borderId="0" xfId="3" applyFont="1" applyAlignment="1" applyProtection="1">
      <alignment horizontal="center"/>
    </xf>
    <xf numFmtId="0" fontId="7" fillId="0" borderId="0" xfId="3" applyFont="1" applyProtection="1"/>
    <xf numFmtId="14" fontId="7" fillId="0" borderId="0" xfId="3" applyNumberFormat="1" applyFont="1" applyAlignment="1" applyProtection="1">
      <alignment horizontal="center"/>
    </xf>
    <xf numFmtId="0" fontId="4" fillId="2" borderId="0" xfId="3" applyFont="1" applyFill="1" applyProtection="1"/>
    <xf numFmtId="43" fontId="4" fillId="0" borderId="0" xfId="1" applyFont="1" applyProtection="1"/>
    <xf numFmtId="43" fontId="4" fillId="2" borderId="0" xfId="1" applyFont="1" applyFill="1" applyProtection="1"/>
    <xf numFmtId="39" fontId="4" fillId="0" borderId="1" xfId="3" applyNumberFormat="1" applyFont="1" applyBorder="1" applyProtection="1"/>
    <xf numFmtId="0" fontId="4" fillId="0" borderId="1" xfId="3" applyFont="1" applyBorder="1" applyProtection="1"/>
    <xf numFmtId="39" fontId="4" fillId="2" borderId="1" xfId="3" applyNumberFormat="1" applyFont="1" applyFill="1" applyBorder="1" applyProtection="1"/>
    <xf numFmtId="39" fontId="4" fillId="0" borderId="0" xfId="3" applyNumberFormat="1" applyFont="1" applyProtection="1"/>
    <xf numFmtId="39" fontId="4" fillId="2" borderId="0" xfId="3" applyNumberFormat="1" applyFont="1" applyFill="1" applyProtection="1"/>
    <xf numFmtId="0" fontId="5" fillId="0" borderId="0" xfId="3" applyFont="1" applyAlignment="1" applyProtection="1">
      <alignment horizontal="right"/>
    </xf>
    <xf numFmtId="0" fontId="5" fillId="0" borderId="0" xfId="3" applyFont="1" applyProtection="1"/>
    <xf numFmtId="44" fontId="8" fillId="0" borderId="0" xfId="2" applyFont="1" applyAlignment="1" applyProtection="1">
      <alignment horizontal="right"/>
    </xf>
    <xf numFmtId="164" fontId="8" fillId="0" borderId="0" xfId="3" applyNumberFormat="1" applyFont="1" applyProtection="1"/>
    <xf numFmtId="0" fontId="9" fillId="0" borderId="0" xfId="3" applyFont="1" applyProtection="1"/>
    <xf numFmtId="7" fontId="8" fillId="0" borderId="0" xfId="3" applyNumberFormat="1" applyFont="1" applyProtection="1"/>
    <xf numFmtId="43" fontId="0" fillId="0" borderId="0" xfId="0" applyNumberFormat="1"/>
    <xf numFmtId="43" fontId="1" fillId="0" borderId="0" xfId="1"/>
    <xf numFmtId="0" fontId="11" fillId="0" borderId="0" xfId="0" applyFont="1"/>
    <xf numFmtId="43" fontId="11" fillId="0" borderId="0" xfId="1" applyFont="1"/>
    <xf numFmtId="43" fontId="11" fillId="0" borderId="0" xfId="1" applyFont="1" applyProtection="1"/>
    <xf numFmtId="43" fontId="11" fillId="0" borderId="0" xfId="1" applyFont="1" applyBorder="1"/>
    <xf numFmtId="43" fontId="11" fillId="0" borderId="2" xfId="1" applyFont="1" applyBorder="1"/>
    <xf numFmtId="43" fontId="11" fillId="0" borderId="0" xfId="1" applyFont="1" applyBorder="1" applyProtection="1"/>
    <xf numFmtId="43" fontId="11" fillId="0" borderId="2" xfId="1" applyFont="1" applyBorder="1" applyProtection="1"/>
    <xf numFmtId="43" fontId="11" fillId="0" borderId="0" xfId="0" applyNumberFormat="1" applyFont="1"/>
    <xf numFmtId="43" fontId="0" fillId="0" borderId="0" xfId="1" applyFont="1"/>
    <xf numFmtId="43" fontId="0" fillId="0" borderId="2" xfId="1" applyFont="1" applyBorder="1"/>
    <xf numFmtId="0" fontId="0" fillId="0" borderId="0" xfId="0" quotePrefix="1"/>
    <xf numFmtId="0" fontId="12" fillId="0" borderId="0" xfId="0" applyFont="1"/>
    <xf numFmtId="0" fontId="10" fillId="0" borderId="0" xfId="0" applyFont="1"/>
    <xf numFmtId="43" fontId="0" fillId="3" borderId="0" xfId="1" applyFont="1" applyFill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3" fontId="0" fillId="0" borderId="0" xfId="1" applyFont="1" applyFill="1"/>
    <xf numFmtId="0" fontId="10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55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41274</v>
      </c>
      <c r="D12" s="11">
        <v>41364</v>
      </c>
      <c r="E12" s="11">
        <v>41455</v>
      </c>
      <c r="F12" s="11">
        <v>41547</v>
      </c>
      <c r="G12" s="11">
        <v>41639</v>
      </c>
      <c r="H12" s="10"/>
      <c r="I12" s="9">
        <v>2013</v>
      </c>
      <c r="J12" s="11">
        <v>41639</v>
      </c>
      <c r="K12" s="11">
        <v>41274</v>
      </c>
      <c r="L12" s="9">
        <v>2013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22000+13875.03-5568.75</f>
        <v>30306.28</v>
      </c>
      <c r="D14" s="13">
        <f>22000+22000+22000+19035.03-5568.75</f>
        <v>79466.28</v>
      </c>
      <c r="E14" s="13"/>
      <c r="F14" s="13"/>
      <c r="G14" s="13"/>
      <c r="H14" s="13"/>
      <c r="I14" s="13">
        <f>SUM(A14:H14)</f>
        <v>109772.56</v>
      </c>
      <c r="J14" s="13"/>
      <c r="K14" s="13">
        <v>30306.28</v>
      </c>
      <c r="L14" s="14">
        <f>+I14+J14-K14</f>
        <v>79466.28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30306.28</v>
      </c>
      <c r="D18" s="22">
        <f t="shared" si="0"/>
        <v>79466.28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/>
      <c r="I18" s="22">
        <f t="shared" si="0"/>
        <v>109772.56</v>
      </c>
      <c r="J18" s="22">
        <f t="shared" si="0"/>
        <v>0</v>
      </c>
      <c r="K18" s="22">
        <f t="shared" si="0"/>
        <v>30306.28</v>
      </c>
      <c r="L18" s="22">
        <f t="shared" si="0"/>
        <v>79466.28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187.5</v>
      </c>
      <c r="D22" s="29">
        <v>187.5</v>
      </c>
      <c r="E22" s="29"/>
      <c r="F22" s="29"/>
      <c r="G22" s="29"/>
      <c r="H22" s="29"/>
      <c r="I22" s="30">
        <f t="shared" ref="I22:I50" si="1">SUM(C22:G22)</f>
        <v>375</v>
      </c>
      <c r="J22" s="4"/>
      <c r="K22" t="s">
        <v>56</v>
      </c>
      <c r="L22" s="41"/>
    </row>
    <row r="23" spans="1:13">
      <c r="A23" s="28" t="s">
        <v>31</v>
      </c>
      <c r="B23" s="28"/>
      <c r="C23" s="31">
        <v>187.5</v>
      </c>
      <c r="D23" s="31">
        <v>187.5</v>
      </c>
      <c r="E23" s="31"/>
      <c r="F23" s="31"/>
      <c r="G23" s="31"/>
      <c r="H23" s="31"/>
      <c r="I23" s="33">
        <f t="shared" ref="I23" si="2">SUM(C23:G23)</f>
        <v>375</v>
      </c>
      <c r="K23" t="s">
        <v>57</v>
      </c>
      <c r="L23" s="36">
        <f>-K14</f>
        <v>-30306.28</v>
      </c>
      <c r="M23" t="s">
        <v>51</v>
      </c>
    </row>
    <row r="24" spans="1:13">
      <c r="A24" s="28" t="s">
        <v>26</v>
      </c>
      <c r="B24" s="28"/>
      <c r="C24" s="29">
        <v>8930.61</v>
      </c>
      <c r="D24" s="29">
        <f>13256.3+15</f>
        <v>13271.3</v>
      </c>
      <c r="E24" s="29"/>
      <c r="F24" s="29"/>
      <c r="G24" s="29"/>
      <c r="H24" s="29"/>
      <c r="I24" s="30">
        <f t="shared" si="1"/>
        <v>22201.91</v>
      </c>
      <c r="K24" t="s">
        <v>57</v>
      </c>
      <c r="L24" s="36">
        <v>-5568.75</v>
      </c>
      <c r="M24" t="s">
        <v>52</v>
      </c>
    </row>
    <row r="25" spans="1:13">
      <c r="A25" s="28" t="s">
        <v>28</v>
      </c>
      <c r="B25" s="28"/>
      <c r="C25" s="29">
        <v>162.5</v>
      </c>
      <c r="D25" s="29">
        <v>162.5</v>
      </c>
      <c r="E25" s="29"/>
      <c r="F25" s="29"/>
      <c r="G25" s="29"/>
      <c r="H25" s="29"/>
      <c r="I25" s="30">
        <f t="shared" ref="I25:I46" si="3">SUM(C25:G25)</f>
        <v>325</v>
      </c>
      <c r="K25" t="s">
        <v>58</v>
      </c>
      <c r="L25" s="36">
        <v>22000</v>
      </c>
      <c r="M25" s="40" t="s">
        <v>49</v>
      </c>
    </row>
    <row r="26" spans="1:13">
      <c r="A26" s="28" t="s">
        <v>29</v>
      </c>
      <c r="B26" s="28"/>
      <c r="C26" s="29">
        <v>0</v>
      </c>
      <c r="D26" s="29">
        <v>0</v>
      </c>
      <c r="E26" s="29"/>
      <c r="F26" s="29"/>
      <c r="G26" s="29"/>
      <c r="H26" s="29"/>
      <c r="I26" s="30">
        <f t="shared" si="3"/>
        <v>0</v>
      </c>
      <c r="K26" t="s">
        <v>59</v>
      </c>
      <c r="L26" s="41"/>
    </row>
    <row r="27" spans="1:13">
      <c r="A27" s="28" t="s">
        <v>32</v>
      </c>
      <c r="B27" s="28"/>
      <c r="C27" s="29">
        <v>1906.09</v>
      </c>
      <c r="D27" s="29">
        <v>2684.66</v>
      </c>
      <c r="E27" s="29"/>
      <c r="F27" s="29"/>
      <c r="G27" s="29"/>
      <c r="H27" s="29"/>
      <c r="I27" s="30">
        <f t="shared" si="3"/>
        <v>4590.75</v>
      </c>
      <c r="K27" t="s">
        <v>18</v>
      </c>
      <c r="L27" s="37">
        <v>-22275</v>
      </c>
    </row>
    <row r="28" spans="1:13">
      <c r="A28" s="28" t="s">
        <v>33</v>
      </c>
      <c r="B28" s="28"/>
      <c r="C28" s="31">
        <v>3265.94</v>
      </c>
      <c r="D28" s="31">
        <v>2825.2</v>
      </c>
      <c r="E28" s="31"/>
      <c r="F28" s="31"/>
      <c r="G28" s="31"/>
      <c r="H28" s="31"/>
      <c r="I28" s="33">
        <f t="shared" si="3"/>
        <v>6091.1399999999994</v>
      </c>
      <c r="K28" s="38" t="s">
        <v>60</v>
      </c>
      <c r="L28" s="36">
        <f>SUM(L22:L27)</f>
        <v>-36150.03</v>
      </c>
    </row>
    <row r="29" spans="1:13">
      <c r="A29" s="28" t="s">
        <v>34</v>
      </c>
      <c r="B29" s="28"/>
      <c r="C29" s="31">
        <v>1824.61</v>
      </c>
      <c r="D29" s="31">
        <v>1855.02</v>
      </c>
      <c r="E29" s="31"/>
      <c r="F29" s="31"/>
      <c r="G29" s="31"/>
      <c r="H29" s="31"/>
      <c r="I29" s="33">
        <f t="shared" si="3"/>
        <v>3679.63</v>
      </c>
    </row>
    <row r="30" spans="1:13">
      <c r="A30" s="28" t="s">
        <v>35</v>
      </c>
      <c r="B30" s="28"/>
      <c r="C30" s="31">
        <v>2466.8200000000002</v>
      </c>
      <c r="D30" s="31">
        <v>2344.25</v>
      </c>
      <c r="E30" s="31"/>
      <c r="F30" s="31"/>
      <c r="G30" s="31"/>
      <c r="H30" s="31"/>
      <c r="I30" s="33">
        <f t="shared" si="3"/>
        <v>4811.07</v>
      </c>
    </row>
    <row r="31" spans="1:13">
      <c r="A31" s="28" t="s">
        <v>36</v>
      </c>
      <c r="B31" s="28"/>
      <c r="C31" s="31">
        <v>197.5</v>
      </c>
      <c r="D31" s="31">
        <v>197.5</v>
      </c>
      <c r="E31" s="31"/>
      <c r="F31" s="31"/>
      <c r="G31" s="31"/>
      <c r="H31" s="31"/>
      <c r="I31" s="33">
        <f t="shared" si="3"/>
        <v>395</v>
      </c>
      <c r="K31" s="39" t="s">
        <v>19</v>
      </c>
    </row>
    <row r="32" spans="1:13">
      <c r="A32" s="28" t="s">
        <v>53</v>
      </c>
      <c r="B32" s="28"/>
      <c r="C32" s="31">
        <v>3791.75</v>
      </c>
      <c r="D32" s="31">
        <v>4953.6499999999996</v>
      </c>
      <c r="E32" s="31"/>
      <c r="F32" s="31"/>
      <c r="G32" s="31"/>
      <c r="H32" s="31"/>
      <c r="I32" s="33">
        <f t="shared" si="3"/>
        <v>8745.4</v>
      </c>
      <c r="K32" t="s">
        <v>20</v>
      </c>
      <c r="L32" s="36">
        <f>J14</f>
        <v>0</v>
      </c>
    </row>
    <row r="33" spans="1:12">
      <c r="A33" s="28" t="s">
        <v>37</v>
      </c>
      <c r="B33" s="28"/>
      <c r="C33" s="29">
        <v>1612.71</v>
      </c>
      <c r="D33" s="29">
        <v>1580.7</v>
      </c>
      <c r="E33" s="29"/>
      <c r="F33" s="29"/>
      <c r="G33" s="29"/>
      <c r="H33" s="29"/>
      <c r="I33" s="30">
        <f t="shared" si="3"/>
        <v>3193.41</v>
      </c>
      <c r="K33" t="s">
        <v>21</v>
      </c>
      <c r="L33" s="37">
        <f>-L24</f>
        <v>5568.75</v>
      </c>
    </row>
    <row r="34" spans="1:12">
      <c r="A34" s="28" t="s">
        <v>38</v>
      </c>
      <c r="B34" s="28"/>
      <c r="C34" s="31">
        <v>187.5</v>
      </c>
      <c r="D34" s="31">
        <v>187.5</v>
      </c>
      <c r="E34" s="31"/>
      <c r="F34" s="31"/>
      <c r="G34" s="31"/>
      <c r="H34" s="31"/>
      <c r="I34" s="33">
        <f t="shared" si="3"/>
        <v>375</v>
      </c>
      <c r="K34" s="40" t="s">
        <v>22</v>
      </c>
      <c r="L34" s="36">
        <f>SUM(L32:L33)</f>
        <v>5568.75</v>
      </c>
    </row>
    <row r="35" spans="1:12">
      <c r="A35" s="28" t="s">
        <v>39</v>
      </c>
      <c r="B35" s="28"/>
      <c r="C35" s="31">
        <v>197.5</v>
      </c>
      <c r="D35" s="31">
        <v>197.5</v>
      </c>
      <c r="E35" s="31"/>
      <c r="F35" s="31"/>
      <c r="G35" s="31"/>
      <c r="H35" s="31"/>
      <c r="I35" s="33">
        <f t="shared" si="3"/>
        <v>395</v>
      </c>
    </row>
    <row r="36" spans="1:12">
      <c r="A36" s="28" t="s">
        <v>40</v>
      </c>
      <c r="B36" s="28"/>
      <c r="C36" s="29">
        <v>1462.5</v>
      </c>
      <c r="D36" s="29">
        <v>1137.5</v>
      </c>
      <c r="E36" s="29"/>
      <c r="F36" s="29"/>
      <c r="G36" s="29"/>
      <c r="H36" s="29"/>
      <c r="I36" s="30">
        <f t="shared" si="3"/>
        <v>2600</v>
      </c>
      <c r="K36" s="40" t="s">
        <v>61</v>
      </c>
    </row>
    <row r="37" spans="1:12">
      <c r="A37" s="28" t="s">
        <v>41</v>
      </c>
      <c r="B37" s="28"/>
      <c r="C37" s="29">
        <v>8815</v>
      </c>
      <c r="D37" s="29">
        <v>8490</v>
      </c>
      <c r="E37" s="29"/>
      <c r="F37" s="29"/>
      <c r="G37" s="29"/>
      <c r="H37" s="29"/>
      <c r="I37" s="30">
        <f t="shared" si="3"/>
        <v>17305</v>
      </c>
      <c r="K37" s="40" t="s">
        <v>23</v>
      </c>
    </row>
    <row r="38" spans="1:12">
      <c r="A38" s="28" t="s">
        <v>42</v>
      </c>
      <c r="B38" s="28"/>
      <c r="C38" s="29">
        <v>8297.5</v>
      </c>
      <c r="D38" s="29">
        <v>8307.5</v>
      </c>
      <c r="E38" s="29"/>
      <c r="F38" s="29"/>
      <c r="G38" s="29"/>
      <c r="H38" s="29"/>
      <c r="I38" s="30">
        <f t="shared" si="3"/>
        <v>16605</v>
      </c>
      <c r="K38" s="40" t="s">
        <v>48</v>
      </c>
    </row>
    <row r="39" spans="1:12">
      <c r="A39" s="28" t="s">
        <v>30</v>
      </c>
      <c r="B39" s="28"/>
      <c r="C39" s="29">
        <v>2112.5</v>
      </c>
      <c r="D39" s="29">
        <v>2112.5</v>
      </c>
      <c r="E39" s="29"/>
      <c r="F39" s="29"/>
      <c r="G39" s="29"/>
      <c r="H39" s="29"/>
      <c r="I39" s="30">
        <f t="shared" si="3"/>
        <v>4225</v>
      </c>
      <c r="K39" s="40" t="s">
        <v>24</v>
      </c>
    </row>
    <row r="40" spans="1:12">
      <c r="A40" s="28" t="s">
        <v>43</v>
      </c>
      <c r="B40" s="28"/>
      <c r="C40" s="31">
        <v>162.5</v>
      </c>
      <c r="D40" s="31">
        <v>162.5</v>
      </c>
      <c r="E40" s="31"/>
      <c r="F40" s="31"/>
      <c r="G40" s="31"/>
      <c r="H40" s="31"/>
      <c r="I40" s="33">
        <f t="shared" si="3"/>
        <v>325</v>
      </c>
      <c r="K40" s="40" t="s">
        <v>62</v>
      </c>
    </row>
    <row r="41" spans="1:12">
      <c r="A41" s="28" t="s">
        <v>44</v>
      </c>
      <c r="B41" s="28"/>
      <c r="C41" s="31">
        <v>187.5</v>
      </c>
      <c r="D41" s="31">
        <v>187.5</v>
      </c>
      <c r="E41" s="31"/>
      <c r="F41" s="31"/>
      <c r="G41" s="31"/>
      <c r="H41" s="31"/>
      <c r="I41" s="33">
        <f t="shared" si="3"/>
        <v>375</v>
      </c>
    </row>
    <row r="42" spans="1:12">
      <c r="A42" s="28" t="s">
        <v>45</v>
      </c>
      <c r="B42" s="28"/>
      <c r="C42" s="31">
        <v>162.5</v>
      </c>
      <c r="D42" s="31">
        <v>162.5</v>
      </c>
      <c r="E42" s="31"/>
      <c r="F42" s="31"/>
      <c r="G42" s="31"/>
      <c r="H42" s="31"/>
      <c r="I42" s="33">
        <f t="shared" si="3"/>
        <v>325</v>
      </c>
    </row>
    <row r="43" spans="1:12">
      <c r="A43" s="28" t="s">
        <v>46</v>
      </c>
      <c r="B43" s="28"/>
      <c r="C43" s="29">
        <v>251.5</v>
      </c>
      <c r="D43" s="29">
        <v>211.5</v>
      </c>
      <c r="E43" s="29"/>
      <c r="F43" s="29"/>
      <c r="G43" s="29"/>
      <c r="H43" s="29"/>
      <c r="I43" s="30">
        <f t="shared" si="3"/>
        <v>463</v>
      </c>
      <c r="K43" s="46" t="s">
        <v>50</v>
      </c>
      <c r="L43" s="46"/>
    </row>
    <row r="44" spans="1:12">
      <c r="A44" s="28" t="s">
        <v>47</v>
      </c>
      <c r="B44" s="28"/>
      <c r="C44" s="31">
        <v>172.5</v>
      </c>
      <c r="D44" s="31">
        <v>172.5</v>
      </c>
      <c r="E44" s="31"/>
      <c r="F44" s="31"/>
      <c r="G44" s="31"/>
      <c r="H44" s="31"/>
      <c r="I44" s="33">
        <f t="shared" si="3"/>
        <v>345</v>
      </c>
      <c r="K44" s="46"/>
      <c r="L44" s="46"/>
    </row>
    <row r="45" spans="1:12">
      <c r="A45" s="28" t="s">
        <v>63</v>
      </c>
      <c r="B45" s="28"/>
      <c r="C45" s="31">
        <v>0</v>
      </c>
      <c r="D45" s="31">
        <v>0</v>
      </c>
      <c r="E45" s="31"/>
      <c r="F45" s="31"/>
      <c r="G45" s="31"/>
      <c r="H45" s="31"/>
      <c r="I45" s="33">
        <f t="shared" si="3"/>
        <v>0</v>
      </c>
      <c r="K45" s="42"/>
      <c r="L45" s="42"/>
    </row>
    <row r="46" spans="1:12">
      <c r="A46" s="28" t="s">
        <v>27</v>
      </c>
      <c r="B46" s="28"/>
      <c r="C46" s="29">
        <v>145</v>
      </c>
      <c r="D46" s="29">
        <v>125</v>
      </c>
      <c r="E46" s="29"/>
      <c r="F46" s="29"/>
      <c r="G46" s="29"/>
      <c r="H46" s="29"/>
      <c r="I46" s="30">
        <f t="shared" si="3"/>
        <v>270</v>
      </c>
    </row>
    <row r="47" spans="1:12">
      <c r="A47" s="28" t="s">
        <v>16</v>
      </c>
      <c r="B47" s="28"/>
      <c r="C47" s="31">
        <v>18562.5</v>
      </c>
      <c r="D47" s="31">
        <v>18562.5</v>
      </c>
      <c r="E47" s="31"/>
      <c r="F47" s="31"/>
      <c r="G47" s="31"/>
      <c r="H47" s="31"/>
      <c r="I47" s="33">
        <f t="shared" si="1"/>
        <v>37125</v>
      </c>
    </row>
    <row r="48" spans="1:12">
      <c r="A48" s="28" t="s">
        <v>14</v>
      </c>
      <c r="B48" s="28"/>
      <c r="C48" s="31">
        <v>5568.75</v>
      </c>
      <c r="D48" s="31">
        <v>5568.75</v>
      </c>
      <c r="E48" s="31"/>
      <c r="F48" s="31"/>
      <c r="G48" s="31"/>
      <c r="H48" s="31"/>
      <c r="I48" s="33">
        <f t="shared" si="1"/>
        <v>11137.5</v>
      </c>
    </row>
    <row r="49" spans="1:9">
      <c r="A49" s="28" t="s">
        <v>17</v>
      </c>
      <c r="B49" s="28"/>
      <c r="C49" s="31">
        <v>-5568.75</v>
      </c>
      <c r="D49" s="31">
        <v>-5568.75</v>
      </c>
      <c r="E49" s="31"/>
      <c r="F49" s="31"/>
      <c r="G49" s="31"/>
      <c r="H49" s="31"/>
      <c r="I49" s="33">
        <f t="shared" si="1"/>
        <v>-11137.5</v>
      </c>
    </row>
    <row r="50" spans="1:9">
      <c r="A50" s="28" t="s">
        <v>15</v>
      </c>
      <c r="B50" s="28"/>
      <c r="C50" s="31">
        <v>9056.25</v>
      </c>
      <c r="D50" s="31">
        <v>9200</v>
      </c>
      <c r="E50" s="31"/>
      <c r="F50" s="31"/>
      <c r="G50" s="31"/>
      <c r="H50" s="31"/>
      <c r="I50" s="33">
        <f t="shared" si="1"/>
        <v>18256.25</v>
      </c>
    </row>
    <row r="51" spans="1:9">
      <c r="A51" s="28"/>
      <c r="B51" s="28"/>
      <c r="C51" s="32"/>
      <c r="D51" s="32"/>
      <c r="E51" s="32"/>
      <c r="F51" s="32"/>
      <c r="G51" s="32"/>
      <c r="H51" s="31"/>
      <c r="I51" s="34"/>
    </row>
    <row r="52" spans="1:9">
      <c r="A52" s="28"/>
      <c r="B52" s="28"/>
      <c r="C52" s="29">
        <f>SUM(C22:C51)</f>
        <v>74306.28</v>
      </c>
      <c r="D52" s="29">
        <f>SUM(D22:D51)</f>
        <v>79466.28</v>
      </c>
      <c r="E52" s="29">
        <f>SUM(E22:E51)</f>
        <v>0</v>
      </c>
      <c r="F52" s="29">
        <f>SUM(F22:F51)</f>
        <v>0</v>
      </c>
      <c r="G52" s="29">
        <f>SUM(G22:G51)</f>
        <v>0</v>
      </c>
      <c r="H52" s="29"/>
      <c r="I52" s="29">
        <f>SUM(I22:I51)</f>
        <v>153772.56</v>
      </c>
    </row>
    <row r="53" spans="1:9">
      <c r="C53" s="27"/>
      <c r="D53" s="27"/>
      <c r="E53" s="27"/>
      <c r="F53" s="27"/>
      <c r="G53" s="27"/>
      <c r="H53" s="27"/>
      <c r="I53" s="27"/>
    </row>
    <row r="54" spans="1:9">
      <c r="A54" s="28" t="s">
        <v>13</v>
      </c>
      <c r="B54" s="28"/>
      <c r="C54" s="35">
        <f>C52-C14</f>
        <v>44000</v>
      </c>
      <c r="D54" s="35">
        <f>D52-D14</f>
        <v>0</v>
      </c>
      <c r="E54" s="35">
        <f>E52-E14</f>
        <v>0</v>
      </c>
      <c r="F54" s="35">
        <f>F52-F14</f>
        <v>0</v>
      </c>
      <c r="G54" s="35">
        <f>G52-G14</f>
        <v>0</v>
      </c>
      <c r="H54" s="28"/>
      <c r="I54" s="35">
        <f>I52-I14</f>
        <v>44000</v>
      </c>
    </row>
    <row r="55" spans="1:9">
      <c r="G55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55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41274</v>
      </c>
      <c r="D12" s="11">
        <v>41364</v>
      </c>
      <c r="E12" s="11">
        <v>41455</v>
      </c>
      <c r="F12" s="11">
        <v>41547</v>
      </c>
      <c r="G12" s="11">
        <v>41639</v>
      </c>
      <c r="H12" s="10"/>
      <c r="I12" s="9">
        <v>2013</v>
      </c>
      <c r="J12" s="11">
        <v>41639</v>
      </c>
      <c r="K12" s="11">
        <v>41274</v>
      </c>
      <c r="L12" s="9">
        <v>2013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22000+13875.03-5568.75</f>
        <v>30306.28</v>
      </c>
      <c r="D14" s="13">
        <f>22000+22000+22000+19035.03-5568.75</f>
        <v>79466.28</v>
      </c>
      <c r="E14" s="13">
        <f>22000+22000+22000+20454.78-5568.75</f>
        <v>80886.03</v>
      </c>
      <c r="F14" s="13"/>
      <c r="G14" s="13"/>
      <c r="H14" s="13"/>
      <c r="I14" s="13">
        <f>SUM(A14:H14)</f>
        <v>190658.59</v>
      </c>
      <c r="J14" s="13"/>
      <c r="K14" s="13">
        <v>30306.28</v>
      </c>
      <c r="L14" s="14">
        <f>+I14+J14-K14</f>
        <v>160352.31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30306.28</v>
      </c>
      <c r="D18" s="22">
        <f t="shared" si="0"/>
        <v>79466.28</v>
      </c>
      <c r="E18" s="22">
        <f t="shared" si="0"/>
        <v>80886.03</v>
      </c>
      <c r="F18" s="22">
        <f t="shared" si="0"/>
        <v>0</v>
      </c>
      <c r="G18" s="22">
        <f t="shared" si="0"/>
        <v>0</v>
      </c>
      <c r="H18" s="22"/>
      <c r="I18" s="22">
        <f t="shared" si="0"/>
        <v>190658.59</v>
      </c>
      <c r="J18" s="22">
        <f t="shared" si="0"/>
        <v>0</v>
      </c>
      <c r="K18" s="22">
        <f t="shared" si="0"/>
        <v>30306.28</v>
      </c>
      <c r="L18" s="22">
        <f t="shared" si="0"/>
        <v>160352.31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187.5</v>
      </c>
      <c r="D22" s="29">
        <v>187.5</v>
      </c>
      <c r="E22" s="29">
        <v>187.5</v>
      </c>
      <c r="F22" s="29"/>
      <c r="G22" s="29"/>
      <c r="H22" s="29"/>
      <c r="I22" s="30">
        <f t="shared" ref="I22:I50" si="1">SUM(C22:G22)</f>
        <v>562.5</v>
      </c>
      <c r="J22" s="4"/>
      <c r="K22" t="s">
        <v>56</v>
      </c>
      <c r="L22" s="41"/>
    </row>
    <row r="23" spans="1:13">
      <c r="A23" s="28" t="s">
        <v>31</v>
      </c>
      <c r="B23" s="28"/>
      <c r="C23" s="31">
        <v>187.5</v>
      </c>
      <c r="D23" s="31">
        <v>187.5</v>
      </c>
      <c r="E23" s="31">
        <v>187.5</v>
      </c>
      <c r="F23" s="31"/>
      <c r="G23" s="31"/>
      <c r="H23" s="31"/>
      <c r="I23" s="33">
        <f t="shared" ref="I23" si="2">SUM(C23:G23)</f>
        <v>562.5</v>
      </c>
      <c r="K23" t="s">
        <v>57</v>
      </c>
      <c r="L23" s="36">
        <f>-K14</f>
        <v>-30306.28</v>
      </c>
      <c r="M23" t="s">
        <v>51</v>
      </c>
    </row>
    <row r="24" spans="1:13">
      <c r="A24" s="28" t="s">
        <v>26</v>
      </c>
      <c r="B24" s="28"/>
      <c r="C24" s="29">
        <v>8930.61</v>
      </c>
      <c r="D24" s="29">
        <f>13256.3+15</f>
        <v>13271.3</v>
      </c>
      <c r="E24" s="29">
        <f>12659.21+50</f>
        <v>12709.21</v>
      </c>
      <c r="F24" s="29"/>
      <c r="G24" s="29"/>
      <c r="H24" s="29"/>
      <c r="I24" s="30">
        <f t="shared" si="1"/>
        <v>34911.119999999995</v>
      </c>
      <c r="K24" t="s">
        <v>57</v>
      </c>
      <c r="L24" s="36">
        <v>-5568.75</v>
      </c>
      <c r="M24" t="s">
        <v>52</v>
      </c>
    </row>
    <row r="25" spans="1:13">
      <c r="A25" s="28" t="s">
        <v>28</v>
      </c>
      <c r="B25" s="28"/>
      <c r="C25" s="29">
        <v>162.5</v>
      </c>
      <c r="D25" s="29">
        <v>162.5</v>
      </c>
      <c r="E25" s="29">
        <v>162.5</v>
      </c>
      <c r="F25" s="29"/>
      <c r="G25" s="29"/>
      <c r="H25" s="29"/>
      <c r="I25" s="30">
        <f t="shared" ref="I25:I46" si="3">SUM(C25:G25)</f>
        <v>487.5</v>
      </c>
      <c r="K25" t="s">
        <v>58</v>
      </c>
      <c r="L25" s="36">
        <v>22000</v>
      </c>
      <c r="M25" s="40" t="s">
        <v>49</v>
      </c>
    </row>
    <row r="26" spans="1:13">
      <c r="A26" s="28" t="s">
        <v>29</v>
      </c>
      <c r="B26" s="28"/>
      <c r="C26" s="29">
        <v>0</v>
      </c>
      <c r="D26" s="29">
        <v>0</v>
      </c>
      <c r="E26" s="29">
        <v>0</v>
      </c>
      <c r="F26" s="29"/>
      <c r="G26" s="29"/>
      <c r="H26" s="29"/>
      <c r="I26" s="30">
        <f t="shared" si="3"/>
        <v>0</v>
      </c>
      <c r="K26" t="s">
        <v>59</v>
      </c>
      <c r="L26" s="41"/>
    </row>
    <row r="27" spans="1:13">
      <c r="A27" s="28" t="s">
        <v>32</v>
      </c>
      <c r="B27" s="28"/>
      <c r="C27" s="29">
        <v>1906.09</v>
      </c>
      <c r="D27" s="29">
        <v>2684.66</v>
      </c>
      <c r="E27" s="29">
        <v>3835.33</v>
      </c>
      <c r="F27" s="29"/>
      <c r="G27" s="29"/>
      <c r="H27" s="29"/>
      <c r="I27" s="30">
        <f t="shared" si="3"/>
        <v>8426.08</v>
      </c>
      <c r="K27" t="s">
        <v>18</v>
      </c>
      <c r="L27" s="37">
        <v>-22275</v>
      </c>
    </row>
    <row r="28" spans="1:13">
      <c r="A28" s="28" t="s">
        <v>33</v>
      </c>
      <c r="B28" s="28"/>
      <c r="C28" s="31">
        <v>3265.94</v>
      </c>
      <c r="D28" s="31">
        <v>2825.2</v>
      </c>
      <c r="E28" s="31">
        <v>3869.59</v>
      </c>
      <c r="F28" s="31"/>
      <c r="G28" s="31"/>
      <c r="H28" s="31"/>
      <c r="I28" s="33">
        <f t="shared" si="3"/>
        <v>9960.73</v>
      </c>
      <c r="K28" s="38" t="s">
        <v>60</v>
      </c>
      <c r="L28" s="36">
        <f>SUM(L22:L27)</f>
        <v>-36150.03</v>
      </c>
    </row>
    <row r="29" spans="1:13">
      <c r="A29" s="28" t="s">
        <v>34</v>
      </c>
      <c r="B29" s="28"/>
      <c r="C29" s="31">
        <v>1824.61</v>
      </c>
      <c r="D29" s="31">
        <v>1855.02</v>
      </c>
      <c r="E29" s="31">
        <v>2254.41</v>
      </c>
      <c r="F29" s="31"/>
      <c r="G29" s="31"/>
      <c r="H29" s="31"/>
      <c r="I29" s="33">
        <f t="shared" si="3"/>
        <v>5934.04</v>
      </c>
    </row>
    <row r="30" spans="1:13">
      <c r="A30" s="28" t="s">
        <v>35</v>
      </c>
      <c r="B30" s="28"/>
      <c r="C30" s="31">
        <v>2466.8200000000002</v>
      </c>
      <c r="D30" s="31">
        <v>2344.25</v>
      </c>
      <c r="E30" s="31">
        <v>2800.05</v>
      </c>
      <c r="F30" s="31"/>
      <c r="G30" s="31"/>
      <c r="H30" s="31"/>
      <c r="I30" s="33">
        <f t="shared" si="3"/>
        <v>7611.12</v>
      </c>
    </row>
    <row r="31" spans="1:13">
      <c r="A31" s="28" t="s">
        <v>36</v>
      </c>
      <c r="B31" s="28"/>
      <c r="C31" s="31">
        <v>197.5</v>
      </c>
      <c r="D31" s="31">
        <v>197.5</v>
      </c>
      <c r="E31" s="31">
        <v>197.5</v>
      </c>
      <c r="F31" s="31"/>
      <c r="G31" s="31"/>
      <c r="H31" s="31"/>
      <c r="I31" s="33">
        <f t="shared" si="3"/>
        <v>592.5</v>
      </c>
      <c r="K31" s="39" t="s">
        <v>19</v>
      </c>
    </row>
    <row r="32" spans="1:13">
      <c r="A32" s="28" t="s">
        <v>53</v>
      </c>
      <c r="B32" s="28"/>
      <c r="C32" s="31">
        <v>3791.75</v>
      </c>
      <c r="D32" s="31">
        <v>4953.6499999999996</v>
      </c>
      <c r="E32" s="31">
        <v>4247.45</v>
      </c>
      <c r="F32" s="31"/>
      <c r="G32" s="31"/>
      <c r="H32" s="31"/>
      <c r="I32" s="33">
        <f t="shared" si="3"/>
        <v>12992.849999999999</v>
      </c>
      <c r="K32" t="s">
        <v>20</v>
      </c>
      <c r="L32" s="36">
        <f>J14</f>
        <v>0</v>
      </c>
    </row>
    <row r="33" spans="1:12">
      <c r="A33" s="28" t="s">
        <v>37</v>
      </c>
      <c r="B33" s="28"/>
      <c r="C33" s="29">
        <v>1612.71</v>
      </c>
      <c r="D33" s="29">
        <v>1580.7</v>
      </c>
      <c r="E33" s="29">
        <v>1584.74</v>
      </c>
      <c r="F33" s="29"/>
      <c r="G33" s="29"/>
      <c r="H33" s="29"/>
      <c r="I33" s="30">
        <f t="shared" si="3"/>
        <v>4778.1499999999996</v>
      </c>
      <c r="K33" t="s">
        <v>21</v>
      </c>
      <c r="L33" s="37">
        <f>-L24</f>
        <v>5568.75</v>
      </c>
    </row>
    <row r="34" spans="1:12">
      <c r="A34" s="28" t="s">
        <v>38</v>
      </c>
      <c r="B34" s="28"/>
      <c r="C34" s="31">
        <v>187.5</v>
      </c>
      <c r="D34" s="31">
        <v>187.5</v>
      </c>
      <c r="E34" s="31">
        <v>187.5</v>
      </c>
      <c r="F34" s="31"/>
      <c r="G34" s="31"/>
      <c r="H34" s="31"/>
      <c r="I34" s="33">
        <f t="shared" si="3"/>
        <v>562.5</v>
      </c>
      <c r="K34" s="40" t="s">
        <v>22</v>
      </c>
      <c r="L34" s="36">
        <f>SUM(L32:L33)</f>
        <v>5568.75</v>
      </c>
    </row>
    <row r="35" spans="1:12">
      <c r="A35" s="28" t="s">
        <v>39</v>
      </c>
      <c r="B35" s="28"/>
      <c r="C35" s="31">
        <v>197.5</v>
      </c>
      <c r="D35" s="31">
        <v>197.5</v>
      </c>
      <c r="E35" s="31">
        <v>197.5</v>
      </c>
      <c r="F35" s="31"/>
      <c r="G35" s="31"/>
      <c r="H35" s="31"/>
      <c r="I35" s="33">
        <f t="shared" si="3"/>
        <v>592.5</v>
      </c>
    </row>
    <row r="36" spans="1:12">
      <c r="A36" s="28" t="s">
        <v>40</v>
      </c>
      <c r="B36" s="28"/>
      <c r="C36" s="29">
        <v>1462.5</v>
      </c>
      <c r="D36" s="29">
        <v>1137.5</v>
      </c>
      <c r="E36" s="29">
        <v>650</v>
      </c>
      <c r="F36" s="29"/>
      <c r="G36" s="29"/>
      <c r="H36" s="29"/>
      <c r="I36" s="30">
        <f t="shared" si="3"/>
        <v>3250</v>
      </c>
      <c r="K36" s="40" t="s">
        <v>61</v>
      </c>
    </row>
    <row r="37" spans="1:12">
      <c r="A37" s="28" t="s">
        <v>41</v>
      </c>
      <c r="B37" s="28"/>
      <c r="C37" s="29">
        <v>8815</v>
      </c>
      <c r="D37" s="29">
        <v>8490</v>
      </c>
      <c r="E37" s="29">
        <v>8520</v>
      </c>
      <c r="F37" s="29"/>
      <c r="G37" s="29"/>
      <c r="H37" s="29"/>
      <c r="I37" s="30">
        <f t="shared" si="3"/>
        <v>25825</v>
      </c>
      <c r="K37" s="40" t="s">
        <v>23</v>
      </c>
    </row>
    <row r="38" spans="1:12">
      <c r="A38" s="28" t="s">
        <v>42</v>
      </c>
      <c r="B38" s="28"/>
      <c r="C38" s="29">
        <v>8297.5</v>
      </c>
      <c r="D38" s="29">
        <v>8307.5</v>
      </c>
      <c r="E38" s="29">
        <v>8632.5</v>
      </c>
      <c r="F38" s="29"/>
      <c r="G38" s="29"/>
      <c r="H38" s="29"/>
      <c r="I38" s="30">
        <f t="shared" si="3"/>
        <v>25237.5</v>
      </c>
      <c r="K38" s="40" t="s">
        <v>48</v>
      </c>
    </row>
    <row r="39" spans="1:12">
      <c r="A39" s="28" t="s">
        <v>30</v>
      </c>
      <c r="B39" s="28"/>
      <c r="C39" s="29">
        <v>2112.5</v>
      </c>
      <c r="D39" s="29">
        <v>2112.5</v>
      </c>
      <c r="E39" s="29">
        <v>2112.5</v>
      </c>
      <c r="F39" s="29"/>
      <c r="G39" s="29"/>
      <c r="H39" s="29"/>
      <c r="I39" s="30">
        <f t="shared" si="3"/>
        <v>6337.5</v>
      </c>
      <c r="K39" s="40" t="s">
        <v>24</v>
      </c>
    </row>
    <row r="40" spans="1:12">
      <c r="A40" s="28" t="s">
        <v>43</v>
      </c>
      <c r="B40" s="28"/>
      <c r="C40" s="31">
        <v>162.5</v>
      </c>
      <c r="D40" s="31">
        <v>162.5</v>
      </c>
      <c r="E40" s="31">
        <v>162.5</v>
      </c>
      <c r="F40" s="31"/>
      <c r="G40" s="31"/>
      <c r="H40" s="31"/>
      <c r="I40" s="33">
        <f t="shared" si="3"/>
        <v>487.5</v>
      </c>
      <c r="K40" s="40" t="s">
        <v>62</v>
      </c>
    </row>
    <row r="41" spans="1:12">
      <c r="A41" s="28" t="s">
        <v>44</v>
      </c>
      <c r="B41" s="28"/>
      <c r="C41" s="31">
        <v>187.5</v>
      </c>
      <c r="D41" s="31">
        <v>187.5</v>
      </c>
      <c r="E41" s="31">
        <v>187.5</v>
      </c>
      <c r="F41" s="31"/>
      <c r="G41" s="31"/>
      <c r="H41" s="31"/>
      <c r="I41" s="33">
        <f t="shared" si="3"/>
        <v>562.5</v>
      </c>
    </row>
    <row r="42" spans="1:12">
      <c r="A42" s="28" t="s">
        <v>45</v>
      </c>
      <c r="B42" s="28"/>
      <c r="C42" s="31">
        <v>162.5</v>
      </c>
      <c r="D42" s="31">
        <v>162.5</v>
      </c>
      <c r="E42" s="31">
        <v>162.5</v>
      </c>
      <c r="F42" s="31"/>
      <c r="G42" s="31"/>
      <c r="H42" s="31"/>
      <c r="I42" s="33">
        <f t="shared" si="3"/>
        <v>487.5</v>
      </c>
    </row>
    <row r="43" spans="1:12">
      <c r="A43" s="28" t="s">
        <v>46</v>
      </c>
      <c r="B43" s="28"/>
      <c r="C43" s="29">
        <v>251.5</v>
      </c>
      <c r="D43" s="29">
        <v>211.5</v>
      </c>
      <c r="E43" s="29">
        <v>211.5</v>
      </c>
      <c r="F43" s="29"/>
      <c r="G43" s="29"/>
      <c r="H43" s="29"/>
      <c r="I43" s="30">
        <f t="shared" si="3"/>
        <v>674.5</v>
      </c>
      <c r="K43" s="46" t="s">
        <v>50</v>
      </c>
      <c r="L43" s="46"/>
    </row>
    <row r="44" spans="1:12">
      <c r="A44" s="28" t="s">
        <v>47</v>
      </c>
      <c r="B44" s="28"/>
      <c r="C44" s="31">
        <v>172.5</v>
      </c>
      <c r="D44" s="31">
        <v>172.5</v>
      </c>
      <c r="E44" s="31">
        <v>172.5</v>
      </c>
      <c r="F44" s="31"/>
      <c r="G44" s="31"/>
      <c r="H44" s="31"/>
      <c r="I44" s="33">
        <f t="shared" si="3"/>
        <v>517.5</v>
      </c>
      <c r="K44" s="46"/>
      <c r="L44" s="46"/>
    </row>
    <row r="45" spans="1:12">
      <c r="A45" s="28" t="s">
        <v>63</v>
      </c>
      <c r="B45" s="28"/>
      <c r="C45" s="31">
        <v>0</v>
      </c>
      <c r="D45" s="31">
        <v>0</v>
      </c>
      <c r="E45" s="31">
        <v>197.5</v>
      </c>
      <c r="F45" s="31"/>
      <c r="G45" s="31"/>
      <c r="H45" s="31"/>
      <c r="I45" s="33">
        <f t="shared" si="3"/>
        <v>197.5</v>
      </c>
      <c r="K45" s="42"/>
      <c r="L45" s="42"/>
    </row>
    <row r="46" spans="1:12">
      <c r="A46" s="28" t="s">
        <v>27</v>
      </c>
      <c r="B46" s="28"/>
      <c r="C46" s="29">
        <v>145</v>
      </c>
      <c r="D46" s="29">
        <v>125</v>
      </c>
      <c r="E46" s="29">
        <v>175</v>
      </c>
      <c r="F46" s="29"/>
      <c r="G46" s="29"/>
      <c r="H46" s="29"/>
      <c r="I46" s="30">
        <f t="shared" si="3"/>
        <v>445</v>
      </c>
    </row>
    <row r="47" spans="1:12">
      <c r="A47" s="28" t="s">
        <v>16</v>
      </c>
      <c r="B47" s="28"/>
      <c r="C47" s="31">
        <v>18562.5</v>
      </c>
      <c r="D47" s="31">
        <v>18562.5</v>
      </c>
      <c r="E47" s="31">
        <v>17937.5</v>
      </c>
      <c r="F47" s="31"/>
      <c r="G47" s="31"/>
      <c r="H47" s="31"/>
      <c r="I47" s="33">
        <f t="shared" si="1"/>
        <v>55062.5</v>
      </c>
    </row>
    <row r="48" spans="1:12">
      <c r="A48" s="28" t="s">
        <v>14</v>
      </c>
      <c r="B48" s="28"/>
      <c r="C48" s="31">
        <v>5568.75</v>
      </c>
      <c r="D48" s="31">
        <v>5568.75</v>
      </c>
      <c r="E48" s="31">
        <v>5568.75</v>
      </c>
      <c r="F48" s="31"/>
      <c r="G48" s="31"/>
      <c r="H48" s="31"/>
      <c r="I48" s="33">
        <f t="shared" si="1"/>
        <v>16706.25</v>
      </c>
    </row>
    <row r="49" spans="1:9">
      <c r="A49" s="28" t="s">
        <v>17</v>
      </c>
      <c r="B49" s="28"/>
      <c r="C49" s="31">
        <v>-5568.75</v>
      </c>
      <c r="D49" s="31">
        <v>-5568.75</v>
      </c>
      <c r="E49" s="31">
        <v>-5568.75</v>
      </c>
      <c r="F49" s="31"/>
      <c r="G49" s="31"/>
      <c r="H49" s="31"/>
      <c r="I49" s="33">
        <f t="shared" si="1"/>
        <v>-16706.25</v>
      </c>
    </row>
    <row r="50" spans="1:9">
      <c r="A50" s="28" t="s">
        <v>15</v>
      </c>
      <c r="B50" s="28"/>
      <c r="C50" s="31">
        <v>9056.25</v>
      </c>
      <c r="D50" s="31">
        <v>9200</v>
      </c>
      <c r="E50" s="31">
        <v>9343.75</v>
      </c>
      <c r="F50" s="31"/>
      <c r="G50" s="31"/>
      <c r="H50" s="31"/>
      <c r="I50" s="33">
        <f t="shared" si="1"/>
        <v>27600</v>
      </c>
    </row>
    <row r="51" spans="1:9">
      <c r="A51" s="28"/>
      <c r="B51" s="28"/>
      <c r="C51" s="32"/>
      <c r="D51" s="32"/>
      <c r="E51" s="32"/>
      <c r="F51" s="32"/>
      <c r="G51" s="32"/>
      <c r="H51" s="31"/>
      <c r="I51" s="34"/>
    </row>
    <row r="52" spans="1:9">
      <c r="A52" s="28"/>
      <c r="B52" s="28"/>
      <c r="C52" s="29">
        <f>SUM(C22:C51)</f>
        <v>74306.28</v>
      </c>
      <c r="D52" s="29">
        <f>SUM(D22:D51)</f>
        <v>79466.28</v>
      </c>
      <c r="E52" s="29">
        <f>SUM(E22:E51)</f>
        <v>80886.03</v>
      </c>
      <c r="F52" s="29">
        <f>SUM(F22:F51)</f>
        <v>0</v>
      </c>
      <c r="G52" s="29">
        <f>SUM(G22:G51)</f>
        <v>0</v>
      </c>
      <c r="H52" s="29"/>
      <c r="I52" s="29">
        <f>SUM(I22:I51)</f>
        <v>234658.59</v>
      </c>
    </row>
    <row r="53" spans="1:9">
      <c r="C53" s="27"/>
      <c r="D53" s="27"/>
      <c r="E53" s="27"/>
      <c r="F53" s="27"/>
      <c r="G53" s="27"/>
      <c r="H53" s="27"/>
      <c r="I53" s="27"/>
    </row>
    <row r="54" spans="1:9">
      <c r="A54" s="28" t="s">
        <v>13</v>
      </c>
      <c r="B54" s="28"/>
      <c r="C54" s="35">
        <f>C52-C14</f>
        <v>44000</v>
      </c>
      <c r="D54" s="35">
        <f>D52-D14</f>
        <v>0</v>
      </c>
      <c r="E54" s="35">
        <f>E52-E14</f>
        <v>0</v>
      </c>
      <c r="F54" s="35">
        <f>F52-F14</f>
        <v>0</v>
      </c>
      <c r="G54" s="35">
        <f>G52-G14</f>
        <v>0</v>
      </c>
      <c r="H54" s="28"/>
      <c r="I54" s="35">
        <f>I52-I14</f>
        <v>44000</v>
      </c>
    </row>
    <row r="55" spans="1:9">
      <c r="G55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/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55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41274</v>
      </c>
      <c r="D12" s="11">
        <v>41364</v>
      </c>
      <c r="E12" s="11">
        <v>41455</v>
      </c>
      <c r="F12" s="11">
        <v>41547</v>
      </c>
      <c r="G12" s="11">
        <v>41639</v>
      </c>
      <c r="H12" s="10"/>
      <c r="I12" s="9">
        <v>2013</v>
      </c>
      <c r="J12" s="11">
        <v>41639</v>
      </c>
      <c r="K12" s="11">
        <v>41274</v>
      </c>
      <c r="L12" s="9">
        <v>2013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22000+13875.03-5568.75</f>
        <v>30306.28</v>
      </c>
      <c r="D14" s="13">
        <f>22000+22000+22000+19035.03-5568.75</f>
        <v>79466.28</v>
      </c>
      <c r="E14" s="13">
        <f>22000+22000+22000+20454.78-5568.75</f>
        <v>80886.03</v>
      </c>
      <c r="F14" s="13">
        <f>22000+22000+22000+23164.06-5568.75</f>
        <v>83595.31</v>
      </c>
      <c r="G14" s="13"/>
      <c r="H14" s="13"/>
      <c r="I14" s="13">
        <f>SUM(A14:H14)</f>
        <v>274253.90000000002</v>
      </c>
      <c r="J14" s="13"/>
      <c r="K14" s="13">
        <v>30306.28</v>
      </c>
      <c r="L14" s="14">
        <f>+I14+J14-K14</f>
        <v>243947.62000000002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30306.28</v>
      </c>
      <c r="D18" s="22">
        <f t="shared" si="0"/>
        <v>79466.28</v>
      </c>
      <c r="E18" s="22">
        <f t="shared" si="0"/>
        <v>80886.03</v>
      </c>
      <c r="F18" s="22">
        <f t="shared" si="0"/>
        <v>83595.31</v>
      </c>
      <c r="G18" s="22">
        <f t="shared" si="0"/>
        <v>0</v>
      </c>
      <c r="H18" s="22"/>
      <c r="I18" s="22">
        <f t="shared" si="0"/>
        <v>274253.90000000002</v>
      </c>
      <c r="J18" s="22">
        <f t="shared" si="0"/>
        <v>0</v>
      </c>
      <c r="K18" s="22">
        <f t="shared" si="0"/>
        <v>30306.28</v>
      </c>
      <c r="L18" s="22">
        <f t="shared" si="0"/>
        <v>243947.62000000002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187.5</v>
      </c>
      <c r="D22" s="29">
        <v>187.5</v>
      </c>
      <c r="E22" s="29">
        <v>187.5</v>
      </c>
      <c r="F22" s="29">
        <v>187.5</v>
      </c>
      <c r="G22" s="29"/>
      <c r="H22" s="29"/>
      <c r="I22" s="30">
        <f t="shared" ref="I22:I52" si="1">SUM(C22:G22)</f>
        <v>750</v>
      </c>
      <c r="J22" s="4"/>
      <c r="K22" t="s">
        <v>56</v>
      </c>
      <c r="L22" s="41"/>
    </row>
    <row r="23" spans="1:13">
      <c r="A23" s="28" t="s">
        <v>31</v>
      </c>
      <c r="B23" s="28"/>
      <c r="C23" s="31">
        <v>187.5</v>
      </c>
      <c r="D23" s="31">
        <v>187.5</v>
      </c>
      <c r="E23" s="31">
        <v>187.5</v>
      </c>
      <c r="F23" s="31">
        <v>187.5</v>
      </c>
      <c r="G23" s="31"/>
      <c r="H23" s="31"/>
      <c r="I23" s="33">
        <f t="shared" ref="I23" si="2">SUM(C23:G23)</f>
        <v>750</v>
      </c>
      <c r="K23" t="s">
        <v>57</v>
      </c>
      <c r="L23" s="36">
        <f>-K14</f>
        <v>-30306.28</v>
      </c>
      <c r="M23" t="s">
        <v>51</v>
      </c>
    </row>
    <row r="24" spans="1:13">
      <c r="A24" s="28" t="s">
        <v>26</v>
      </c>
      <c r="B24" s="28"/>
      <c r="C24" s="29">
        <v>8930.61</v>
      </c>
      <c r="D24" s="29">
        <f>13256.3+15</f>
        <v>13271.3</v>
      </c>
      <c r="E24" s="29">
        <f>12659.21+50</f>
        <v>12709.21</v>
      </c>
      <c r="F24" s="29">
        <v>14796.19</v>
      </c>
      <c r="G24" s="29"/>
      <c r="H24" s="29"/>
      <c r="I24" s="30">
        <f t="shared" si="1"/>
        <v>49707.31</v>
      </c>
      <c r="K24" t="s">
        <v>57</v>
      </c>
      <c r="L24" s="36">
        <v>-5568.75</v>
      </c>
      <c r="M24" t="s">
        <v>52</v>
      </c>
    </row>
    <row r="25" spans="1:13">
      <c r="A25" s="28" t="s">
        <v>28</v>
      </c>
      <c r="B25" s="28"/>
      <c r="C25" s="29">
        <v>162.5</v>
      </c>
      <c r="D25" s="29">
        <v>162.5</v>
      </c>
      <c r="E25" s="29">
        <v>162.5</v>
      </c>
      <c r="F25" s="29">
        <v>162.5</v>
      </c>
      <c r="G25" s="29"/>
      <c r="H25" s="29"/>
      <c r="I25" s="30">
        <f t="shared" ref="I25:I48" si="3">SUM(C25:G25)</f>
        <v>650</v>
      </c>
      <c r="K25" t="s">
        <v>58</v>
      </c>
      <c r="L25" s="36">
        <v>22000</v>
      </c>
      <c r="M25" s="40" t="s">
        <v>49</v>
      </c>
    </row>
    <row r="26" spans="1:13">
      <c r="A26" s="28" t="s">
        <v>29</v>
      </c>
      <c r="B26" s="28"/>
      <c r="C26" s="29">
        <v>0</v>
      </c>
      <c r="D26" s="29">
        <v>0</v>
      </c>
      <c r="E26" s="29">
        <v>0</v>
      </c>
      <c r="F26" s="29">
        <v>0</v>
      </c>
      <c r="G26" s="29"/>
      <c r="H26" s="29"/>
      <c r="I26" s="30">
        <f t="shared" si="3"/>
        <v>0</v>
      </c>
      <c r="K26" t="s">
        <v>59</v>
      </c>
      <c r="L26" s="41"/>
    </row>
    <row r="27" spans="1:13">
      <c r="A27" s="28" t="s">
        <v>32</v>
      </c>
      <c r="B27" s="28"/>
      <c r="C27" s="29">
        <v>1906.09</v>
      </c>
      <c r="D27" s="29">
        <v>2684.66</v>
      </c>
      <c r="E27" s="29">
        <v>3835.33</v>
      </c>
      <c r="F27" s="29">
        <v>3745.09</v>
      </c>
      <c r="G27" s="29"/>
      <c r="H27" s="29"/>
      <c r="I27" s="30">
        <f t="shared" si="3"/>
        <v>12171.17</v>
      </c>
      <c r="K27" t="s">
        <v>18</v>
      </c>
      <c r="L27" s="37">
        <v>-22275</v>
      </c>
    </row>
    <row r="28" spans="1:13">
      <c r="A28" s="28" t="s">
        <v>33</v>
      </c>
      <c r="B28" s="28"/>
      <c r="C28" s="31">
        <v>3265.94</v>
      </c>
      <c r="D28" s="31">
        <v>2825.2</v>
      </c>
      <c r="E28" s="31">
        <v>3869.59</v>
      </c>
      <c r="F28" s="31">
        <v>4084.03</v>
      </c>
      <c r="G28" s="31"/>
      <c r="H28" s="31"/>
      <c r="I28" s="33">
        <f t="shared" si="3"/>
        <v>14044.76</v>
      </c>
      <c r="K28" s="38" t="s">
        <v>60</v>
      </c>
      <c r="L28" s="36">
        <f>SUM(L22:L27)</f>
        <v>-36150.03</v>
      </c>
    </row>
    <row r="29" spans="1:13">
      <c r="A29" s="28" t="s">
        <v>34</v>
      </c>
      <c r="B29" s="28"/>
      <c r="C29" s="31">
        <v>1824.61</v>
      </c>
      <c r="D29" s="31">
        <v>1855.02</v>
      </c>
      <c r="E29" s="31">
        <v>2254.41</v>
      </c>
      <c r="F29" s="31">
        <v>2293.64</v>
      </c>
      <c r="G29" s="31"/>
      <c r="H29" s="31"/>
      <c r="I29" s="33">
        <f t="shared" si="3"/>
        <v>8227.68</v>
      </c>
    </row>
    <row r="30" spans="1:13">
      <c r="A30" s="28" t="s">
        <v>35</v>
      </c>
      <c r="B30" s="28"/>
      <c r="C30" s="31">
        <v>2466.8200000000002</v>
      </c>
      <c r="D30" s="31">
        <v>2344.25</v>
      </c>
      <c r="E30" s="31">
        <v>2800.05</v>
      </c>
      <c r="F30" s="31">
        <v>2643.88</v>
      </c>
      <c r="G30" s="31"/>
      <c r="H30" s="31"/>
      <c r="I30" s="33">
        <f t="shared" si="3"/>
        <v>10255</v>
      </c>
    </row>
    <row r="31" spans="1:13">
      <c r="A31" s="28" t="s">
        <v>36</v>
      </c>
      <c r="B31" s="28"/>
      <c r="C31" s="31">
        <v>197.5</v>
      </c>
      <c r="D31" s="31">
        <v>197.5</v>
      </c>
      <c r="E31" s="31">
        <v>197.5</v>
      </c>
      <c r="F31" s="31">
        <v>197.5</v>
      </c>
      <c r="G31" s="31"/>
      <c r="H31" s="31"/>
      <c r="I31" s="33">
        <f t="shared" si="3"/>
        <v>790</v>
      </c>
      <c r="K31" s="39" t="s">
        <v>19</v>
      </c>
    </row>
    <row r="32" spans="1:13">
      <c r="A32" s="28" t="s">
        <v>53</v>
      </c>
      <c r="B32" s="28"/>
      <c r="C32" s="31">
        <v>3791.75</v>
      </c>
      <c r="D32" s="31">
        <v>4953.6499999999996</v>
      </c>
      <c r="E32" s="31">
        <v>4247.45</v>
      </c>
      <c r="F32" s="31">
        <v>6058.81</v>
      </c>
      <c r="G32" s="31"/>
      <c r="H32" s="31"/>
      <c r="I32" s="33">
        <f t="shared" si="3"/>
        <v>19051.66</v>
      </c>
      <c r="K32" t="s">
        <v>20</v>
      </c>
      <c r="L32" s="36">
        <f>J14</f>
        <v>0</v>
      </c>
    </row>
    <row r="33" spans="1:12">
      <c r="A33" s="28" t="s">
        <v>37</v>
      </c>
      <c r="B33" s="28"/>
      <c r="C33" s="29">
        <v>1612.71</v>
      </c>
      <c r="D33" s="29">
        <v>1580.7</v>
      </c>
      <c r="E33" s="29">
        <v>1584.74</v>
      </c>
      <c r="F33" s="29">
        <v>1614.92</v>
      </c>
      <c r="G33" s="29"/>
      <c r="H33" s="29"/>
      <c r="I33" s="30">
        <f t="shared" si="3"/>
        <v>6393.07</v>
      </c>
      <c r="K33" t="s">
        <v>21</v>
      </c>
      <c r="L33" s="37">
        <f>-L24</f>
        <v>5568.75</v>
      </c>
    </row>
    <row r="34" spans="1:12">
      <c r="A34" s="28" t="s">
        <v>38</v>
      </c>
      <c r="B34" s="28"/>
      <c r="C34" s="31">
        <v>187.5</v>
      </c>
      <c r="D34" s="31">
        <v>187.5</v>
      </c>
      <c r="E34" s="31">
        <v>187.5</v>
      </c>
      <c r="F34" s="31">
        <v>187.5</v>
      </c>
      <c r="G34" s="31"/>
      <c r="H34" s="31"/>
      <c r="I34" s="33">
        <f t="shared" si="3"/>
        <v>750</v>
      </c>
      <c r="K34" s="40" t="s">
        <v>22</v>
      </c>
      <c r="L34" s="36">
        <f>SUM(L32:L33)</f>
        <v>5568.75</v>
      </c>
    </row>
    <row r="35" spans="1:12">
      <c r="A35" s="28" t="s">
        <v>39</v>
      </c>
      <c r="B35" s="28"/>
      <c r="C35" s="31">
        <v>197.5</v>
      </c>
      <c r="D35" s="31">
        <v>197.5</v>
      </c>
      <c r="E35" s="31">
        <v>197.5</v>
      </c>
      <c r="F35" s="31">
        <v>197.5</v>
      </c>
      <c r="G35" s="31"/>
      <c r="H35" s="31"/>
      <c r="I35" s="33">
        <f t="shared" si="3"/>
        <v>790</v>
      </c>
    </row>
    <row r="36" spans="1:12">
      <c r="A36" s="28" t="s">
        <v>40</v>
      </c>
      <c r="B36" s="28"/>
      <c r="C36" s="29">
        <v>1462.5</v>
      </c>
      <c r="D36" s="29">
        <v>1137.5</v>
      </c>
      <c r="E36" s="29">
        <v>650</v>
      </c>
      <c r="F36" s="29">
        <v>650</v>
      </c>
      <c r="G36" s="29"/>
      <c r="H36" s="29"/>
      <c r="I36" s="30">
        <f t="shared" si="3"/>
        <v>3900</v>
      </c>
      <c r="K36" s="40" t="s">
        <v>61</v>
      </c>
    </row>
    <row r="37" spans="1:12">
      <c r="A37" s="28" t="s">
        <v>41</v>
      </c>
      <c r="B37" s="28"/>
      <c r="C37" s="29">
        <v>8815</v>
      </c>
      <c r="D37" s="29">
        <v>8490</v>
      </c>
      <c r="E37" s="29">
        <v>8520</v>
      </c>
      <c r="F37" s="29">
        <v>6510</v>
      </c>
      <c r="G37" s="29"/>
      <c r="H37" s="29"/>
      <c r="I37" s="30">
        <f t="shared" si="3"/>
        <v>32335</v>
      </c>
      <c r="K37" s="40" t="s">
        <v>23</v>
      </c>
    </row>
    <row r="38" spans="1:12">
      <c r="A38" s="28" t="s">
        <v>42</v>
      </c>
      <c r="B38" s="28"/>
      <c r="C38" s="29">
        <v>8297.5</v>
      </c>
      <c r="D38" s="29">
        <v>8307.5</v>
      </c>
      <c r="E38" s="29">
        <v>8632.5</v>
      </c>
      <c r="F38" s="29">
        <v>8795</v>
      </c>
      <c r="G38" s="29"/>
      <c r="H38" s="29"/>
      <c r="I38" s="30">
        <f t="shared" si="3"/>
        <v>34032.5</v>
      </c>
      <c r="K38" s="40" t="s">
        <v>48</v>
      </c>
    </row>
    <row r="39" spans="1:12">
      <c r="A39" s="28" t="s">
        <v>30</v>
      </c>
      <c r="B39" s="28"/>
      <c r="C39" s="29">
        <v>2112.5</v>
      </c>
      <c r="D39" s="29">
        <v>2112.5</v>
      </c>
      <c r="E39" s="29">
        <v>2112.5</v>
      </c>
      <c r="F39" s="29">
        <v>2112.5</v>
      </c>
      <c r="G39" s="29"/>
      <c r="H39" s="29"/>
      <c r="I39" s="30">
        <f t="shared" si="3"/>
        <v>8450</v>
      </c>
      <c r="K39" s="40" t="s">
        <v>24</v>
      </c>
    </row>
    <row r="40" spans="1:12">
      <c r="A40" s="28" t="s">
        <v>43</v>
      </c>
      <c r="B40" s="28"/>
      <c r="C40" s="31">
        <v>162.5</v>
      </c>
      <c r="D40" s="31">
        <v>162.5</v>
      </c>
      <c r="E40" s="31">
        <v>162.5</v>
      </c>
      <c r="F40" s="31">
        <v>0</v>
      </c>
      <c r="G40" s="31"/>
      <c r="H40" s="31"/>
      <c r="I40" s="33">
        <f t="shared" si="3"/>
        <v>487.5</v>
      </c>
      <c r="K40" s="40" t="s">
        <v>62</v>
      </c>
    </row>
    <row r="41" spans="1:12">
      <c r="A41" s="28" t="s">
        <v>44</v>
      </c>
      <c r="B41" s="28"/>
      <c r="C41" s="31">
        <v>187.5</v>
      </c>
      <c r="D41" s="31">
        <v>187.5</v>
      </c>
      <c r="E41" s="31">
        <v>187.5</v>
      </c>
      <c r="F41" s="31">
        <v>0</v>
      </c>
      <c r="G41" s="31"/>
      <c r="H41" s="31"/>
      <c r="I41" s="33">
        <f t="shared" si="3"/>
        <v>562.5</v>
      </c>
    </row>
    <row r="42" spans="1:12">
      <c r="A42" s="28" t="s">
        <v>45</v>
      </c>
      <c r="B42" s="28"/>
      <c r="C42" s="31">
        <v>162.5</v>
      </c>
      <c r="D42" s="31">
        <v>162.5</v>
      </c>
      <c r="E42" s="31">
        <v>162.5</v>
      </c>
      <c r="F42" s="31">
        <v>162.5</v>
      </c>
      <c r="G42" s="31"/>
      <c r="H42" s="31"/>
      <c r="I42" s="33">
        <f t="shared" si="3"/>
        <v>650</v>
      </c>
    </row>
    <row r="43" spans="1:12">
      <c r="A43" s="28" t="s">
        <v>46</v>
      </c>
      <c r="B43" s="28"/>
      <c r="C43" s="29">
        <v>251.5</v>
      </c>
      <c r="D43" s="29">
        <v>211.5</v>
      </c>
      <c r="E43" s="29">
        <v>211.5</v>
      </c>
      <c r="F43" s="29">
        <v>219.5</v>
      </c>
      <c r="G43" s="29"/>
      <c r="H43" s="29"/>
      <c r="I43" s="30">
        <f t="shared" si="3"/>
        <v>894</v>
      </c>
      <c r="K43" s="46" t="s">
        <v>50</v>
      </c>
      <c r="L43" s="46"/>
    </row>
    <row r="44" spans="1:12">
      <c r="A44" s="28" t="s">
        <v>47</v>
      </c>
      <c r="B44" s="28"/>
      <c r="C44" s="31">
        <v>172.5</v>
      </c>
      <c r="D44" s="31">
        <v>172.5</v>
      </c>
      <c r="E44" s="31">
        <v>172.5</v>
      </c>
      <c r="F44" s="31">
        <v>172.5</v>
      </c>
      <c r="G44" s="31"/>
      <c r="H44" s="31"/>
      <c r="I44" s="33">
        <f t="shared" si="3"/>
        <v>690</v>
      </c>
      <c r="K44" s="46"/>
      <c r="L44" s="46"/>
    </row>
    <row r="45" spans="1:12">
      <c r="A45" s="28" t="s">
        <v>63</v>
      </c>
      <c r="B45" s="28"/>
      <c r="C45" s="31">
        <v>0</v>
      </c>
      <c r="D45" s="31">
        <v>0</v>
      </c>
      <c r="E45" s="31">
        <v>197.5</v>
      </c>
      <c r="F45" s="31">
        <v>187.5</v>
      </c>
      <c r="G45" s="31"/>
      <c r="H45" s="31"/>
      <c r="I45" s="33">
        <f t="shared" si="3"/>
        <v>385</v>
      </c>
      <c r="K45" s="43"/>
      <c r="L45" s="43"/>
    </row>
    <row r="46" spans="1:12">
      <c r="A46" s="28" t="s">
        <v>64</v>
      </c>
      <c r="B46" s="28"/>
      <c r="C46" s="31">
        <v>0</v>
      </c>
      <c r="D46" s="31">
        <v>0</v>
      </c>
      <c r="E46" s="31">
        <v>0</v>
      </c>
      <c r="F46" s="31">
        <v>211.5</v>
      </c>
      <c r="G46" s="31"/>
      <c r="H46" s="31"/>
      <c r="I46" s="33">
        <f t="shared" si="3"/>
        <v>211.5</v>
      </c>
    </row>
    <row r="47" spans="1:12">
      <c r="A47" s="28" t="s">
        <v>65</v>
      </c>
      <c r="B47" s="28"/>
      <c r="C47" s="31">
        <v>0</v>
      </c>
      <c r="D47" s="31">
        <v>0</v>
      </c>
      <c r="E47" s="31">
        <v>0</v>
      </c>
      <c r="F47" s="31">
        <v>211.5</v>
      </c>
      <c r="G47" s="31"/>
      <c r="H47" s="31"/>
      <c r="I47" s="33">
        <f t="shared" si="3"/>
        <v>211.5</v>
      </c>
    </row>
    <row r="48" spans="1:12">
      <c r="A48" s="28" t="s">
        <v>27</v>
      </c>
      <c r="B48" s="28"/>
      <c r="C48" s="29">
        <v>145</v>
      </c>
      <c r="D48" s="29">
        <v>125</v>
      </c>
      <c r="E48" s="29">
        <v>175</v>
      </c>
      <c r="F48" s="29">
        <v>125</v>
      </c>
      <c r="G48" s="29"/>
      <c r="H48" s="29"/>
      <c r="I48" s="30">
        <f t="shared" si="3"/>
        <v>570</v>
      </c>
    </row>
    <row r="49" spans="1:9">
      <c r="A49" s="28" t="s">
        <v>16</v>
      </c>
      <c r="B49" s="28"/>
      <c r="C49" s="31">
        <v>18562.5</v>
      </c>
      <c r="D49" s="31">
        <v>18562.5</v>
      </c>
      <c r="E49" s="31">
        <v>17937.5</v>
      </c>
      <c r="F49" s="31">
        <v>18250</v>
      </c>
      <c r="G49" s="31"/>
      <c r="H49" s="31"/>
      <c r="I49" s="33">
        <f t="shared" si="1"/>
        <v>73312.5</v>
      </c>
    </row>
    <row r="50" spans="1:9">
      <c r="A50" s="28" t="s">
        <v>14</v>
      </c>
      <c r="B50" s="28"/>
      <c r="C50" s="31">
        <v>5568.75</v>
      </c>
      <c r="D50" s="31">
        <v>5568.75</v>
      </c>
      <c r="E50" s="31">
        <v>5568.75</v>
      </c>
      <c r="F50" s="31">
        <v>5568.75</v>
      </c>
      <c r="G50" s="31"/>
      <c r="H50" s="31"/>
      <c r="I50" s="33">
        <f t="shared" si="1"/>
        <v>22275</v>
      </c>
    </row>
    <row r="51" spans="1:9">
      <c r="A51" s="28" t="s">
        <v>17</v>
      </c>
      <c r="B51" s="28"/>
      <c r="C51" s="31">
        <v>-5568.75</v>
      </c>
      <c r="D51" s="31">
        <v>-5568.75</v>
      </c>
      <c r="E51" s="31">
        <v>-5568.75</v>
      </c>
      <c r="F51" s="31">
        <v>-5568.75</v>
      </c>
      <c r="G51" s="31"/>
      <c r="H51" s="31"/>
      <c r="I51" s="33">
        <f t="shared" si="1"/>
        <v>-22275</v>
      </c>
    </row>
    <row r="52" spans="1:9">
      <c r="A52" s="28" t="s">
        <v>15</v>
      </c>
      <c r="B52" s="28"/>
      <c r="C52" s="31">
        <v>9056.25</v>
      </c>
      <c r="D52" s="31">
        <v>9200</v>
      </c>
      <c r="E52" s="31">
        <v>9343.75</v>
      </c>
      <c r="F52" s="31">
        <v>9631.25</v>
      </c>
      <c r="G52" s="31"/>
      <c r="H52" s="31"/>
      <c r="I52" s="33">
        <f t="shared" si="1"/>
        <v>37231.25</v>
      </c>
    </row>
    <row r="53" spans="1:9">
      <c r="A53" s="28"/>
      <c r="B53" s="28"/>
      <c r="C53" s="32"/>
      <c r="D53" s="32"/>
      <c r="E53" s="32"/>
      <c r="F53" s="32"/>
      <c r="G53" s="32"/>
      <c r="H53" s="31"/>
      <c r="I53" s="34"/>
    </row>
    <row r="54" spans="1:9">
      <c r="A54" s="28"/>
      <c r="B54" s="28"/>
      <c r="C54" s="29">
        <f>SUM(C22:C53)</f>
        <v>74306.28</v>
      </c>
      <c r="D54" s="29">
        <f>SUM(D22:D53)</f>
        <v>79466.28</v>
      </c>
      <c r="E54" s="29">
        <f>SUM(E22:E53)</f>
        <v>80886.03</v>
      </c>
      <c r="F54" s="29">
        <f>SUM(F22:F53)</f>
        <v>83595.31</v>
      </c>
      <c r="G54" s="29">
        <f>SUM(G22:G53)</f>
        <v>0</v>
      </c>
      <c r="H54" s="29"/>
      <c r="I54" s="29">
        <f>SUM(I22:I53)</f>
        <v>318253.90000000002</v>
      </c>
    </row>
    <row r="55" spans="1:9">
      <c r="C55" s="27"/>
      <c r="D55" s="27"/>
      <c r="E55" s="27"/>
      <c r="F55" s="27"/>
      <c r="G55" s="27"/>
      <c r="H55" s="27"/>
      <c r="I55" s="27"/>
    </row>
    <row r="56" spans="1:9">
      <c r="A56" s="28" t="s">
        <v>13</v>
      </c>
      <c r="B56" s="28"/>
      <c r="C56" s="35">
        <f>C54-C14</f>
        <v>44000</v>
      </c>
      <c r="D56" s="35">
        <f>D54-D14</f>
        <v>0</v>
      </c>
      <c r="E56" s="35">
        <f>E54-E14</f>
        <v>0</v>
      </c>
      <c r="F56" s="35">
        <f>F54-F14</f>
        <v>0</v>
      </c>
      <c r="G56" s="35">
        <f>G54-G14</f>
        <v>0</v>
      </c>
      <c r="H56" s="28"/>
      <c r="I56" s="35">
        <f>I54-I14</f>
        <v>44000</v>
      </c>
    </row>
    <row r="57" spans="1:9">
      <c r="G57" s="26"/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2" zoomScaleNormal="100" workbookViewId="0">
      <selection activeCell="J29" sqref="J29"/>
    </sheetView>
  </sheetViews>
  <sheetFormatPr defaultRowHeight="12.75"/>
  <cols>
    <col min="1" max="1" width="17" customWidth="1"/>
    <col min="2" max="2" width="16.5703125" customWidth="1"/>
    <col min="3" max="3" width="12.42578125" customWidth="1"/>
    <col min="4" max="4" width="13" customWidth="1"/>
    <col min="5" max="5" width="15.42578125" customWidth="1"/>
    <col min="6" max="6" width="13.28515625" customWidth="1"/>
    <col min="7" max="7" width="15.42578125" customWidth="1"/>
    <col min="9" max="9" width="17.42578125" customWidth="1"/>
    <col min="10" max="10" width="14.7109375" customWidth="1"/>
    <col min="11" max="11" width="14.5703125" customWidth="1"/>
    <col min="12" max="12" width="17.28515625" bestFit="1" customWidth="1"/>
  </cols>
  <sheetData>
    <row r="1" spans="1:1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>
      <c r="A4" s="3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>
      <c r="A5" s="3" t="s">
        <v>54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>
      <c r="A8" s="4"/>
      <c r="B8" s="4"/>
      <c r="C8" s="5" t="s">
        <v>55</v>
      </c>
      <c r="D8" s="5"/>
      <c r="E8" s="5"/>
      <c r="F8" s="6"/>
      <c r="G8" s="6"/>
      <c r="H8" s="4"/>
      <c r="I8" s="4"/>
      <c r="J8" s="7" t="s">
        <v>11</v>
      </c>
      <c r="K8" s="4"/>
      <c r="L8" s="7" t="s">
        <v>12</v>
      </c>
    </row>
    <row r="9" spans="1:12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5.75">
      <c r="A10" s="4"/>
      <c r="B10" s="4"/>
      <c r="C10" s="7" t="s">
        <v>1</v>
      </c>
      <c r="D10" s="7" t="s">
        <v>1</v>
      </c>
      <c r="E10" s="7" t="s">
        <v>1</v>
      </c>
      <c r="F10" s="7" t="s">
        <v>2</v>
      </c>
      <c r="G10" s="7" t="s">
        <v>2</v>
      </c>
      <c r="H10" s="4"/>
      <c r="I10" s="4"/>
      <c r="J10" s="7" t="s">
        <v>3</v>
      </c>
      <c r="K10" s="7" t="s">
        <v>4</v>
      </c>
      <c r="L10" s="4"/>
    </row>
    <row r="11" spans="1:12" ht="15.75">
      <c r="A11" s="4"/>
      <c r="B11" s="4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4"/>
      <c r="I11" s="7" t="s">
        <v>6</v>
      </c>
      <c r="J11" s="7" t="s">
        <v>7</v>
      </c>
      <c r="K11" s="7" t="s">
        <v>7</v>
      </c>
      <c r="L11" s="7" t="s">
        <v>8</v>
      </c>
    </row>
    <row r="12" spans="1:12" ht="15.75">
      <c r="A12" s="8" t="s">
        <v>9</v>
      </c>
      <c r="B12" s="4"/>
      <c r="C12" s="11">
        <v>41274</v>
      </c>
      <c r="D12" s="11">
        <v>41364</v>
      </c>
      <c r="E12" s="11">
        <v>41455</v>
      </c>
      <c r="F12" s="11">
        <v>41547</v>
      </c>
      <c r="G12" s="11">
        <v>41639</v>
      </c>
      <c r="H12" s="10"/>
      <c r="I12" s="9">
        <v>2013</v>
      </c>
      <c r="J12" s="11">
        <v>41639</v>
      </c>
      <c r="K12" s="11">
        <v>41274</v>
      </c>
      <c r="L12" s="9">
        <v>2013</v>
      </c>
    </row>
    <row r="13" spans="1:12" ht="15.75">
      <c r="A13" s="4"/>
      <c r="B13" s="4"/>
      <c r="C13" s="4"/>
      <c r="D13" s="4"/>
      <c r="E13" s="4"/>
      <c r="F13" s="4"/>
      <c r="G13" s="4"/>
      <c r="H13" s="4"/>
      <c r="J13" s="4"/>
      <c r="K13" s="4"/>
      <c r="L13" s="12"/>
    </row>
    <row r="14" spans="1:12" ht="15.75">
      <c r="A14" s="4" t="s">
        <v>10</v>
      </c>
      <c r="B14" s="4"/>
      <c r="C14" s="13">
        <f>22000+13875.03-5568.75</f>
        <v>30306.28</v>
      </c>
      <c r="D14" s="13">
        <f>22000+22000+22000+19035.03-5568.75</f>
        <v>79466.28</v>
      </c>
      <c r="E14" s="13">
        <f>22000+22000+22000+20454.78-5568.75</f>
        <v>80886.03</v>
      </c>
      <c r="F14" s="13">
        <f>22000+22000+22000+23164.06-5568.75</f>
        <v>83595.31</v>
      </c>
      <c r="G14" s="13">
        <f>22000+22000</f>
        <v>44000</v>
      </c>
      <c r="H14" s="13"/>
      <c r="I14" s="13">
        <f>SUM(A14:H14)</f>
        <v>318253.90000000002</v>
      </c>
      <c r="J14" s="13">
        <f>31547.68+22000-5568.75</f>
        <v>47978.93</v>
      </c>
      <c r="K14" s="13">
        <v>30306.28</v>
      </c>
      <c r="L14" s="14">
        <f>+I14+J14-K14</f>
        <v>335926.55000000005</v>
      </c>
    </row>
    <row r="15" spans="1:12" ht="15.75">
      <c r="A15" s="4"/>
      <c r="B15" s="4"/>
      <c r="C15" s="13"/>
      <c r="D15" s="13"/>
      <c r="E15" s="13"/>
      <c r="F15" s="13"/>
      <c r="G15" s="13"/>
      <c r="H15" s="13"/>
      <c r="I15" s="13"/>
      <c r="J15" s="13"/>
      <c r="K15" s="13"/>
      <c r="L15" s="14"/>
    </row>
    <row r="16" spans="1:12" ht="15.75">
      <c r="A16" s="4"/>
      <c r="B16" s="4"/>
      <c r="C16" s="15"/>
      <c r="D16" s="15"/>
      <c r="E16" s="15"/>
      <c r="F16" s="15"/>
      <c r="G16" s="15"/>
      <c r="H16" s="16"/>
      <c r="I16" s="15"/>
      <c r="J16" s="15"/>
      <c r="K16" s="15"/>
      <c r="L16" s="17"/>
    </row>
    <row r="17" spans="1:13" ht="15.75">
      <c r="A17" s="4"/>
      <c r="B17" s="4"/>
      <c r="C17" s="18"/>
      <c r="D17" s="18"/>
      <c r="E17" s="18"/>
      <c r="F17" s="18"/>
      <c r="G17" s="18"/>
      <c r="H17" s="4"/>
      <c r="I17" s="4"/>
      <c r="J17" s="18"/>
      <c r="K17" s="18"/>
      <c r="L17" s="19"/>
    </row>
    <row r="18" spans="1:13" ht="15.75">
      <c r="A18" s="20" t="s">
        <v>8</v>
      </c>
      <c r="B18" s="21"/>
      <c r="C18" s="22">
        <f t="shared" ref="C18:L18" si="0">+C14</f>
        <v>30306.28</v>
      </c>
      <c r="D18" s="22">
        <f t="shared" si="0"/>
        <v>79466.28</v>
      </c>
      <c r="E18" s="22">
        <f t="shared" si="0"/>
        <v>80886.03</v>
      </c>
      <c r="F18" s="22">
        <f t="shared" si="0"/>
        <v>83595.31</v>
      </c>
      <c r="G18" s="22">
        <f t="shared" si="0"/>
        <v>44000</v>
      </c>
      <c r="H18" s="22"/>
      <c r="I18" s="22">
        <f t="shared" si="0"/>
        <v>318253.90000000002</v>
      </c>
      <c r="J18" s="22">
        <f t="shared" si="0"/>
        <v>47978.93</v>
      </c>
      <c r="K18" s="22">
        <f t="shared" si="0"/>
        <v>30306.28</v>
      </c>
      <c r="L18" s="22">
        <f t="shared" si="0"/>
        <v>335926.55000000005</v>
      </c>
    </row>
    <row r="19" spans="1:13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ht="15.75">
      <c r="A20" s="4"/>
      <c r="B20" s="4"/>
      <c r="C20" s="13"/>
      <c r="D20" s="4"/>
      <c r="E20" s="4"/>
      <c r="F20" s="18"/>
      <c r="G20" s="18"/>
      <c r="H20" s="4"/>
      <c r="I20" s="4"/>
      <c r="J20" s="4"/>
      <c r="K20" s="4"/>
      <c r="L20" s="23"/>
    </row>
    <row r="21" spans="1:13" ht="15.75">
      <c r="A21" s="24"/>
      <c r="B21" s="4"/>
      <c r="C21" s="4"/>
      <c r="D21" s="4"/>
      <c r="E21" s="4"/>
      <c r="F21" s="25"/>
      <c r="G21" s="25"/>
      <c r="H21" s="4"/>
      <c r="I21" s="4"/>
      <c r="J21" s="4"/>
      <c r="K21" s="4"/>
      <c r="L21" s="4"/>
    </row>
    <row r="22" spans="1:13" ht="15.75">
      <c r="A22" s="28" t="s">
        <v>25</v>
      </c>
      <c r="B22" s="28"/>
      <c r="C22" s="29">
        <v>187.5</v>
      </c>
      <c r="D22" s="29">
        <v>187.5</v>
      </c>
      <c r="E22" s="29">
        <v>187.5</v>
      </c>
      <c r="F22" s="29">
        <v>187.5</v>
      </c>
      <c r="G22" s="29">
        <v>197.5</v>
      </c>
      <c r="H22" s="29"/>
      <c r="I22" s="30">
        <f t="shared" ref="I22:I53" si="1">SUM(C22:G22)</f>
        <v>947.5</v>
      </c>
      <c r="J22" s="4"/>
      <c r="K22" t="s">
        <v>56</v>
      </c>
      <c r="L22" s="45">
        <v>340528.9</v>
      </c>
    </row>
    <row r="23" spans="1:13">
      <c r="A23" s="28" t="s">
        <v>31</v>
      </c>
      <c r="B23" s="28"/>
      <c r="C23" s="31">
        <v>187.5</v>
      </c>
      <c r="D23" s="31">
        <v>187.5</v>
      </c>
      <c r="E23" s="31">
        <v>187.5</v>
      </c>
      <c r="F23" s="31">
        <v>187.5</v>
      </c>
      <c r="G23" s="31">
        <v>197.5</v>
      </c>
      <c r="H23" s="31"/>
      <c r="I23" s="33">
        <f t="shared" ref="I23" si="2">SUM(C23:G23)</f>
        <v>947.5</v>
      </c>
      <c r="K23" t="s">
        <v>57</v>
      </c>
      <c r="L23" s="36">
        <f>-K14</f>
        <v>-30306.28</v>
      </c>
      <c r="M23" t="s">
        <v>51</v>
      </c>
    </row>
    <row r="24" spans="1:13">
      <c r="A24" s="28" t="s">
        <v>26</v>
      </c>
      <c r="B24" s="28"/>
      <c r="C24" s="29">
        <v>8930.61</v>
      </c>
      <c r="D24" s="29">
        <f>13256.3+15</f>
        <v>13271.3</v>
      </c>
      <c r="E24" s="29">
        <f>12659.21+50</f>
        <v>12709.21</v>
      </c>
      <c r="F24" s="29">
        <v>14796.19</v>
      </c>
      <c r="G24" s="29">
        <v>12228.85</v>
      </c>
      <c r="H24" s="29"/>
      <c r="I24" s="30">
        <f t="shared" si="1"/>
        <v>61936.159999999996</v>
      </c>
      <c r="K24" t="s">
        <v>57</v>
      </c>
      <c r="L24" s="36">
        <v>-5568.75</v>
      </c>
      <c r="M24" t="s">
        <v>52</v>
      </c>
    </row>
    <row r="25" spans="1:13">
      <c r="A25" s="28" t="s">
        <v>28</v>
      </c>
      <c r="B25" s="28"/>
      <c r="C25" s="29">
        <v>162.5</v>
      </c>
      <c r="D25" s="29">
        <v>162.5</v>
      </c>
      <c r="E25" s="29">
        <v>162.5</v>
      </c>
      <c r="F25" s="29">
        <v>162.5</v>
      </c>
      <c r="G25" s="29">
        <v>187.5</v>
      </c>
      <c r="H25" s="29"/>
      <c r="I25" s="30">
        <f t="shared" ref="I25:I48" si="3">SUM(C25:G25)</f>
        <v>837.5</v>
      </c>
      <c r="K25" t="s">
        <v>58</v>
      </c>
      <c r="L25" s="36">
        <v>22000</v>
      </c>
      <c r="M25" s="40" t="s">
        <v>49</v>
      </c>
    </row>
    <row r="26" spans="1:13">
      <c r="A26" s="28" t="s">
        <v>32</v>
      </c>
      <c r="B26" s="28"/>
      <c r="C26" s="29">
        <v>1906.09</v>
      </c>
      <c r="D26" s="29">
        <v>2684.66</v>
      </c>
      <c r="E26" s="29">
        <v>3835.33</v>
      </c>
      <c r="F26" s="29">
        <v>3745.09</v>
      </c>
      <c r="G26" s="29">
        <v>5447.9</v>
      </c>
      <c r="H26" s="29"/>
      <c r="I26" s="30">
        <f t="shared" si="3"/>
        <v>17619.07</v>
      </c>
      <c r="K26" t="s">
        <v>59</v>
      </c>
      <c r="L26" s="45">
        <v>31547.68</v>
      </c>
    </row>
    <row r="27" spans="1:13">
      <c r="A27" s="28" t="s">
        <v>33</v>
      </c>
      <c r="B27" s="28"/>
      <c r="C27" s="31">
        <v>3265.94</v>
      </c>
      <c r="D27" s="31">
        <v>2825.2</v>
      </c>
      <c r="E27" s="31">
        <v>3869.59</v>
      </c>
      <c r="F27" s="31">
        <v>4084.03</v>
      </c>
      <c r="G27" s="31">
        <v>3688.38</v>
      </c>
      <c r="H27" s="31"/>
      <c r="I27" s="33">
        <f t="shared" si="3"/>
        <v>17733.14</v>
      </c>
      <c r="K27" t="s">
        <v>18</v>
      </c>
      <c r="L27" s="37">
        <v>-22275</v>
      </c>
    </row>
    <row r="28" spans="1:13">
      <c r="A28" s="28" t="s">
        <v>34</v>
      </c>
      <c r="B28" s="28"/>
      <c r="C28" s="31">
        <v>1824.61</v>
      </c>
      <c r="D28" s="31">
        <v>1855.02</v>
      </c>
      <c r="E28" s="31">
        <v>2254.41</v>
      </c>
      <c r="F28" s="31">
        <v>2293.64</v>
      </c>
      <c r="G28" s="31">
        <v>2592.6799999999998</v>
      </c>
      <c r="H28" s="31"/>
      <c r="I28" s="33">
        <f t="shared" si="3"/>
        <v>10820.36</v>
      </c>
      <c r="K28" s="38" t="s">
        <v>60</v>
      </c>
      <c r="L28" s="36">
        <f>SUM(L22:L27)</f>
        <v>335926.55</v>
      </c>
    </row>
    <row r="29" spans="1:13">
      <c r="A29" s="28" t="s">
        <v>35</v>
      </c>
      <c r="B29" s="28"/>
      <c r="C29" s="31">
        <v>2466.8200000000002</v>
      </c>
      <c r="D29" s="31">
        <v>2344.25</v>
      </c>
      <c r="E29" s="31">
        <v>2800.05</v>
      </c>
      <c r="F29" s="31">
        <v>2643.88</v>
      </c>
      <c r="G29" s="31">
        <v>3621.62</v>
      </c>
      <c r="H29" s="31"/>
      <c r="I29" s="33">
        <f t="shared" si="3"/>
        <v>13876.619999999999</v>
      </c>
    </row>
    <row r="30" spans="1:13">
      <c r="A30" s="28" t="s">
        <v>36</v>
      </c>
      <c r="B30" s="28"/>
      <c r="C30" s="31">
        <v>197.5</v>
      </c>
      <c r="D30" s="31">
        <v>197.5</v>
      </c>
      <c r="E30" s="31">
        <v>197.5</v>
      </c>
      <c r="F30" s="31">
        <v>197.5</v>
      </c>
      <c r="G30" s="31">
        <v>197.5</v>
      </c>
      <c r="H30" s="31"/>
      <c r="I30" s="33">
        <f t="shared" si="3"/>
        <v>987.5</v>
      </c>
    </row>
    <row r="31" spans="1:13">
      <c r="A31" s="28" t="s">
        <v>53</v>
      </c>
      <c r="B31" s="28"/>
      <c r="C31" s="31">
        <v>3791.75</v>
      </c>
      <c r="D31" s="31">
        <v>4953.6499999999996</v>
      </c>
      <c r="E31" s="31">
        <v>4247.45</v>
      </c>
      <c r="F31" s="31">
        <v>6058.81</v>
      </c>
      <c r="G31" s="31">
        <v>4619.07</v>
      </c>
      <c r="H31" s="31"/>
      <c r="I31" s="33">
        <f t="shared" si="3"/>
        <v>23670.73</v>
      </c>
      <c r="K31" s="39" t="s">
        <v>19</v>
      </c>
    </row>
    <row r="32" spans="1:13">
      <c r="A32" s="28" t="s">
        <v>37</v>
      </c>
      <c r="B32" s="28"/>
      <c r="C32" s="29">
        <v>1612.71</v>
      </c>
      <c r="D32" s="29">
        <v>1580.7</v>
      </c>
      <c r="E32" s="29">
        <v>1584.74</v>
      </c>
      <c r="F32" s="29">
        <v>1614.92</v>
      </c>
      <c r="G32" s="29">
        <v>2015.51</v>
      </c>
      <c r="H32" s="29"/>
      <c r="I32" s="30">
        <f t="shared" si="3"/>
        <v>8408.58</v>
      </c>
      <c r="K32" t="s">
        <v>20</v>
      </c>
      <c r="L32" s="36">
        <f>J14</f>
        <v>47978.93</v>
      </c>
    </row>
    <row r="33" spans="1:12">
      <c r="A33" s="28" t="s">
        <v>38</v>
      </c>
      <c r="B33" s="28"/>
      <c r="C33" s="31">
        <v>187.5</v>
      </c>
      <c r="D33" s="31">
        <v>187.5</v>
      </c>
      <c r="E33" s="31">
        <v>187.5</v>
      </c>
      <c r="F33" s="31">
        <v>187.5</v>
      </c>
      <c r="G33" s="31">
        <v>207.5</v>
      </c>
      <c r="H33" s="31"/>
      <c r="I33" s="33">
        <f t="shared" si="3"/>
        <v>957.5</v>
      </c>
      <c r="K33" t="s">
        <v>21</v>
      </c>
      <c r="L33" s="37">
        <f>-L24</f>
        <v>5568.75</v>
      </c>
    </row>
    <row r="34" spans="1:12">
      <c r="A34" s="28" t="s">
        <v>39</v>
      </c>
      <c r="B34" s="28"/>
      <c r="C34" s="31">
        <v>197.5</v>
      </c>
      <c r="D34" s="31">
        <v>197.5</v>
      </c>
      <c r="E34" s="31">
        <v>197.5</v>
      </c>
      <c r="F34" s="31">
        <v>197.5</v>
      </c>
      <c r="G34" s="31">
        <v>197.5</v>
      </c>
      <c r="H34" s="31"/>
      <c r="I34" s="33">
        <f t="shared" si="3"/>
        <v>987.5</v>
      </c>
      <c r="K34" s="40" t="s">
        <v>22</v>
      </c>
      <c r="L34" s="36">
        <f>SUM(L32:L33)</f>
        <v>53547.68</v>
      </c>
    </row>
    <row r="35" spans="1:12">
      <c r="A35" s="28" t="s">
        <v>40</v>
      </c>
      <c r="B35" s="28"/>
      <c r="C35" s="29">
        <v>1462.5</v>
      </c>
      <c r="D35" s="29">
        <v>1137.5</v>
      </c>
      <c r="E35" s="29">
        <v>650</v>
      </c>
      <c r="F35" s="29">
        <v>650</v>
      </c>
      <c r="G35" s="29">
        <v>650</v>
      </c>
      <c r="H35" s="29"/>
      <c r="I35" s="30">
        <f t="shared" si="3"/>
        <v>4550</v>
      </c>
    </row>
    <row r="36" spans="1:12">
      <c r="A36" s="28" t="s">
        <v>41</v>
      </c>
      <c r="B36" s="28"/>
      <c r="C36" s="29">
        <v>8815</v>
      </c>
      <c r="D36" s="29">
        <v>8490</v>
      </c>
      <c r="E36" s="29">
        <v>8520</v>
      </c>
      <c r="F36" s="29">
        <v>6510</v>
      </c>
      <c r="G36" s="29">
        <v>6580</v>
      </c>
      <c r="H36" s="29"/>
      <c r="I36" s="30">
        <f t="shared" si="3"/>
        <v>38915</v>
      </c>
      <c r="K36" s="40" t="s">
        <v>61</v>
      </c>
    </row>
    <row r="37" spans="1:12">
      <c r="A37" s="28" t="s">
        <v>42</v>
      </c>
      <c r="B37" s="28"/>
      <c r="C37" s="29">
        <v>8297.5</v>
      </c>
      <c r="D37" s="29">
        <v>8307.5</v>
      </c>
      <c r="E37" s="29">
        <v>8632.5</v>
      </c>
      <c r="F37" s="29">
        <v>8795</v>
      </c>
      <c r="G37" s="29">
        <v>8947.5</v>
      </c>
      <c r="H37" s="29"/>
      <c r="I37" s="30">
        <f t="shared" si="3"/>
        <v>42980</v>
      </c>
      <c r="K37" s="40" t="s">
        <v>23</v>
      </c>
    </row>
    <row r="38" spans="1:12">
      <c r="A38" s="28" t="s">
        <v>30</v>
      </c>
      <c r="B38" s="28"/>
      <c r="C38" s="29">
        <v>2112.5</v>
      </c>
      <c r="D38" s="29">
        <v>2112.5</v>
      </c>
      <c r="E38" s="29">
        <v>2112.5</v>
      </c>
      <c r="F38" s="29">
        <v>2112.5</v>
      </c>
      <c r="G38" s="29">
        <v>2112.5</v>
      </c>
      <c r="H38" s="29"/>
      <c r="I38" s="30">
        <f t="shared" si="3"/>
        <v>10562.5</v>
      </c>
      <c r="K38" s="40" t="s">
        <v>67</v>
      </c>
    </row>
    <row r="39" spans="1:12">
      <c r="A39" s="28" t="s">
        <v>43</v>
      </c>
      <c r="B39" s="28"/>
      <c r="C39" s="31">
        <v>162.5</v>
      </c>
      <c r="D39" s="31">
        <v>162.5</v>
      </c>
      <c r="E39" s="31">
        <v>162.5</v>
      </c>
      <c r="F39" s="31">
        <v>0</v>
      </c>
      <c r="G39" s="31">
        <v>0</v>
      </c>
      <c r="H39" s="31"/>
      <c r="I39" s="33">
        <f t="shared" si="3"/>
        <v>487.5</v>
      </c>
      <c r="K39" s="40" t="s">
        <v>24</v>
      </c>
    </row>
    <row r="40" spans="1:12">
      <c r="A40" s="28" t="s">
        <v>44</v>
      </c>
      <c r="B40" s="28"/>
      <c r="C40" s="31">
        <v>187.5</v>
      </c>
      <c r="D40" s="31">
        <v>187.5</v>
      </c>
      <c r="E40" s="31">
        <v>187.5</v>
      </c>
      <c r="F40" s="31">
        <v>0</v>
      </c>
      <c r="G40" s="31">
        <v>0</v>
      </c>
      <c r="H40" s="31"/>
      <c r="I40" s="33">
        <f t="shared" si="3"/>
        <v>562.5</v>
      </c>
      <c r="K40" s="40" t="s">
        <v>62</v>
      </c>
    </row>
    <row r="41" spans="1:12">
      <c r="A41" s="28" t="s">
        <v>45</v>
      </c>
      <c r="B41" s="28"/>
      <c r="C41" s="31">
        <v>162.5</v>
      </c>
      <c r="D41" s="31">
        <v>162.5</v>
      </c>
      <c r="E41" s="31">
        <v>162.5</v>
      </c>
      <c r="F41" s="31">
        <v>162.5</v>
      </c>
      <c r="G41" s="31">
        <v>162.5</v>
      </c>
      <c r="H41" s="31"/>
      <c r="I41" s="33">
        <f t="shared" si="3"/>
        <v>812.5</v>
      </c>
    </row>
    <row r="42" spans="1:12">
      <c r="A42" s="28" t="s">
        <v>46</v>
      </c>
      <c r="B42" s="28"/>
      <c r="C42" s="29">
        <v>251.5</v>
      </c>
      <c r="D42" s="29">
        <v>211.5</v>
      </c>
      <c r="E42" s="29">
        <v>211.5</v>
      </c>
      <c r="F42" s="29">
        <v>219.5</v>
      </c>
      <c r="G42" s="29">
        <v>227.5</v>
      </c>
      <c r="H42" s="29"/>
      <c r="I42" s="30">
        <f t="shared" si="3"/>
        <v>1121.5</v>
      </c>
    </row>
    <row r="43" spans="1:12">
      <c r="A43" s="28" t="s">
        <v>47</v>
      </c>
      <c r="B43" s="28"/>
      <c r="C43" s="31">
        <v>172.5</v>
      </c>
      <c r="D43" s="31">
        <v>172.5</v>
      </c>
      <c r="E43" s="31">
        <v>172.5</v>
      </c>
      <c r="F43" s="31">
        <v>172.5</v>
      </c>
      <c r="G43" s="31">
        <v>172.5</v>
      </c>
      <c r="H43" s="31"/>
      <c r="I43" s="33">
        <f t="shared" si="3"/>
        <v>862.5</v>
      </c>
      <c r="K43" s="46" t="s">
        <v>50</v>
      </c>
      <c r="L43" s="46"/>
    </row>
    <row r="44" spans="1:12">
      <c r="A44" s="28" t="s">
        <v>63</v>
      </c>
      <c r="B44" s="28"/>
      <c r="C44" s="31">
        <v>0</v>
      </c>
      <c r="D44" s="31">
        <v>0</v>
      </c>
      <c r="E44" s="31">
        <v>197.5</v>
      </c>
      <c r="F44" s="31">
        <v>187.5</v>
      </c>
      <c r="G44" s="31">
        <v>207.5</v>
      </c>
      <c r="H44" s="31"/>
      <c r="I44" s="33">
        <f t="shared" si="3"/>
        <v>592.5</v>
      </c>
      <c r="K44" s="46"/>
      <c r="L44" s="46"/>
    </row>
    <row r="45" spans="1:12">
      <c r="A45" s="28" t="s">
        <v>64</v>
      </c>
      <c r="B45" s="28"/>
      <c r="C45" s="31">
        <v>0</v>
      </c>
      <c r="D45" s="31">
        <v>0</v>
      </c>
      <c r="E45" s="31">
        <v>0</v>
      </c>
      <c r="F45" s="31">
        <v>211.5</v>
      </c>
      <c r="G45" s="31">
        <v>203.5</v>
      </c>
      <c r="H45" s="31"/>
      <c r="I45" s="33">
        <f t="shared" si="3"/>
        <v>415</v>
      </c>
      <c r="K45" s="44"/>
      <c r="L45" s="44"/>
    </row>
    <row r="46" spans="1:12">
      <c r="A46" s="28" t="s">
        <v>65</v>
      </c>
      <c r="B46" s="28"/>
      <c r="C46" s="31">
        <v>0</v>
      </c>
      <c r="D46" s="31">
        <v>0</v>
      </c>
      <c r="E46" s="31">
        <v>0</v>
      </c>
      <c r="F46" s="31">
        <v>211.5</v>
      </c>
      <c r="G46" s="31">
        <v>203.5</v>
      </c>
      <c r="H46" s="31"/>
      <c r="I46" s="33">
        <f t="shared" si="3"/>
        <v>415</v>
      </c>
    </row>
    <row r="47" spans="1:12">
      <c r="A47" s="28" t="s">
        <v>27</v>
      </c>
      <c r="B47" s="28"/>
      <c r="C47" s="29">
        <v>145</v>
      </c>
      <c r="D47" s="29">
        <v>125</v>
      </c>
      <c r="E47" s="29">
        <v>175</v>
      </c>
      <c r="F47" s="29">
        <v>125</v>
      </c>
      <c r="G47" s="29">
        <f>175+85</f>
        <v>260</v>
      </c>
      <c r="H47" s="29"/>
      <c r="I47" s="30">
        <f t="shared" si="3"/>
        <v>830</v>
      </c>
    </row>
    <row r="48" spans="1:12">
      <c r="A48" s="28"/>
      <c r="B48" s="28"/>
      <c r="C48" s="29"/>
      <c r="D48" s="29"/>
      <c r="E48" s="29"/>
      <c r="F48" s="29"/>
      <c r="G48" s="29">
        <v>5596.67</v>
      </c>
      <c r="H48" s="29"/>
      <c r="I48" s="30">
        <f t="shared" si="3"/>
        <v>5596.67</v>
      </c>
    </row>
    <row r="49" spans="1:12">
      <c r="A49" s="28" t="s">
        <v>16</v>
      </c>
      <c r="B49" s="28"/>
      <c r="C49" s="31">
        <v>18562.5</v>
      </c>
      <c r="D49" s="31">
        <v>18562.5</v>
      </c>
      <c r="E49" s="31">
        <v>17937.5</v>
      </c>
      <c r="F49" s="31">
        <v>18250</v>
      </c>
      <c r="G49" s="31">
        <v>18750</v>
      </c>
      <c r="H49" s="31"/>
      <c r="I49" s="33">
        <f t="shared" si="1"/>
        <v>92062.5</v>
      </c>
    </row>
    <row r="50" spans="1:12">
      <c r="A50" s="28" t="s">
        <v>14</v>
      </c>
      <c r="B50" s="28"/>
      <c r="C50" s="31">
        <v>5568.75</v>
      </c>
      <c r="D50" s="31">
        <v>5568.75</v>
      </c>
      <c r="E50" s="31">
        <v>5568.75</v>
      </c>
      <c r="F50" s="31">
        <v>5568.75</v>
      </c>
      <c r="G50" s="31">
        <v>5568.75</v>
      </c>
      <c r="H50" s="31"/>
      <c r="I50" s="33">
        <f t="shared" si="1"/>
        <v>27843.75</v>
      </c>
    </row>
    <row r="51" spans="1:12">
      <c r="A51" s="28" t="s">
        <v>17</v>
      </c>
      <c r="B51" s="28"/>
      <c r="C51" s="31">
        <v>-5568.75</v>
      </c>
      <c r="D51" s="31">
        <v>-5568.75</v>
      </c>
      <c r="E51" s="31">
        <v>-5568.75</v>
      </c>
      <c r="F51" s="31">
        <v>-5568.75</v>
      </c>
      <c r="G51" s="31">
        <v>-5568.75</v>
      </c>
      <c r="H51" s="31"/>
      <c r="I51" s="33">
        <f t="shared" si="1"/>
        <v>-27843.75</v>
      </c>
    </row>
    <row r="52" spans="1:12">
      <c r="A52" s="28" t="s">
        <v>15</v>
      </c>
      <c r="B52" s="28"/>
      <c r="C52" s="31">
        <v>9056.25</v>
      </c>
      <c r="D52" s="31">
        <v>9200</v>
      </c>
      <c r="E52" s="31">
        <v>9343.75</v>
      </c>
      <c r="F52" s="31">
        <v>9631.25</v>
      </c>
      <c r="G52" s="31">
        <v>9918.75</v>
      </c>
      <c r="H52" s="31"/>
      <c r="I52" s="33">
        <f t="shared" si="1"/>
        <v>47150</v>
      </c>
    </row>
    <row r="53" spans="1:12">
      <c r="A53" s="28" t="s">
        <v>66</v>
      </c>
      <c r="B53" s="28"/>
      <c r="C53" s="31"/>
      <c r="D53" s="31"/>
      <c r="E53" s="31"/>
      <c r="F53" s="31"/>
      <c r="G53" s="31">
        <v>2587.5</v>
      </c>
      <c r="H53" s="31"/>
      <c r="I53" s="33">
        <f t="shared" si="1"/>
        <v>2587.5</v>
      </c>
    </row>
    <row r="54" spans="1:12">
      <c r="A54" s="28"/>
      <c r="B54" s="28"/>
      <c r="C54" s="32"/>
      <c r="D54" s="32"/>
      <c r="E54" s="32"/>
      <c r="F54" s="32"/>
      <c r="G54" s="32"/>
      <c r="H54" s="31"/>
      <c r="I54" s="34"/>
    </row>
    <row r="55" spans="1:12">
      <c r="A55" s="28"/>
      <c r="B55" s="28"/>
      <c r="C55" s="29">
        <f>SUM(C22:C54)</f>
        <v>74306.28</v>
      </c>
      <c r="D55" s="29">
        <f>SUM(D22:D54)</f>
        <v>79466.28</v>
      </c>
      <c r="E55" s="29">
        <f>SUM(E22:E54)</f>
        <v>80886.03</v>
      </c>
      <c r="F55" s="29">
        <f>SUM(F22:F54)</f>
        <v>83595.31</v>
      </c>
      <c r="G55" s="29">
        <f>SUM(G22:G54)</f>
        <v>91978.93</v>
      </c>
      <c r="H55" s="29"/>
      <c r="I55" s="29">
        <f>SUM(I22:I54)</f>
        <v>410232.82999999996</v>
      </c>
    </row>
    <row r="56" spans="1:12">
      <c r="C56" s="27"/>
      <c r="D56" s="27"/>
      <c r="E56" s="27"/>
      <c r="F56" s="27"/>
      <c r="G56" s="27"/>
      <c r="H56" s="27"/>
      <c r="I56" s="27"/>
    </row>
    <row r="57" spans="1:12">
      <c r="A57" s="28" t="s">
        <v>13</v>
      </c>
      <c r="B57" s="28"/>
      <c r="C57" s="35">
        <f>C55-C14</f>
        <v>44000</v>
      </c>
      <c r="D57" s="35">
        <f>D55-D14</f>
        <v>0</v>
      </c>
      <c r="E57" s="35">
        <f>E55-E14</f>
        <v>0</v>
      </c>
      <c r="F57" s="35">
        <f>F55-F14</f>
        <v>0</v>
      </c>
      <c r="G57" s="35">
        <f>G55-G14</f>
        <v>47978.929999999993</v>
      </c>
      <c r="H57" s="28"/>
      <c r="I57" s="35">
        <f>I55-I14</f>
        <v>91978.929999999935</v>
      </c>
    </row>
    <row r="58" spans="1:12">
      <c r="G58" s="26"/>
    </row>
    <row r="59" spans="1:12">
      <c r="A59" s="28" t="s">
        <v>68</v>
      </c>
      <c r="C59" s="29">
        <f>C18/C55*C47</f>
        <v>59.139154860127569</v>
      </c>
      <c r="D59" s="29">
        <f>D47</f>
        <v>125</v>
      </c>
      <c r="E59" s="29">
        <f>E47</f>
        <v>175</v>
      </c>
      <c r="F59" s="29">
        <f>F47</f>
        <v>125</v>
      </c>
      <c r="G59" s="29">
        <f>G18/G55*G47</f>
        <v>124.37631096600059</v>
      </c>
      <c r="H59" s="29"/>
      <c r="I59" s="29">
        <f>SUM(C59:G59)</f>
        <v>608.51546582612821</v>
      </c>
      <c r="J59" s="28" t="s">
        <v>69</v>
      </c>
      <c r="L59" s="29">
        <f>I59*2/3</f>
        <v>405.67697721741882</v>
      </c>
    </row>
  </sheetData>
  <mergeCells count="1">
    <mergeCell ref="K43:L44"/>
  </mergeCells>
  <pageMargins left="0.5" right="0.5" top="0.25" bottom="0.5" header="0.5" footer="0.25"/>
  <pageSetup scale="70" orientation="landscape" r:id="rId1"/>
  <headerFooter alignWithMargins="0">
    <oddFooter>&amp;L&amp;8&amp;Z&amp;F\&amp;A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1Q13 Fees</vt:lpstr>
      <vt:lpstr>2Q13 Fees</vt:lpstr>
      <vt:lpstr>3Q13 Fees</vt:lpstr>
      <vt:lpstr>4Q13 Fees</vt:lpstr>
      <vt:lpstr>'1Q13 Fees'!Print_Area</vt:lpstr>
      <vt:lpstr>'2Q13 Fees'!Print_Area</vt:lpstr>
      <vt:lpstr>'3Q13 Fees'!Print_Area</vt:lpstr>
      <vt:lpstr>'4Q13 Fees'!Print_Area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Davis</cp:lastModifiedBy>
  <cp:lastPrinted>2014-08-25T19:52:13Z</cp:lastPrinted>
  <dcterms:created xsi:type="dcterms:W3CDTF">2001-05-15T19:20:02Z</dcterms:created>
  <dcterms:modified xsi:type="dcterms:W3CDTF">2014-08-25T19:52:18Z</dcterms:modified>
</cp:coreProperties>
</file>