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60" yWindow="165" windowWidth="11295" windowHeight="6690" activeTab="4"/>
  </bookViews>
  <sheets>
    <sheet name="1Q12 Fees" sheetId="20" r:id="rId1"/>
    <sheet name="2Q12 Fees" sheetId="21" r:id="rId2"/>
    <sheet name="6-30-12 True Up" sheetId="22" r:id="rId3"/>
    <sheet name="3Q12 Fees" sheetId="23" r:id="rId4"/>
    <sheet name="4Q12 Fees" sheetId="24" r:id="rId5"/>
  </sheets>
  <definedNames>
    <definedName name="_xlnm.Print_Area" localSheetId="0">'1Q12 Fees'!$A$1:$L$51</definedName>
    <definedName name="_xlnm.Print_Area" localSheetId="1">'2Q12 Fees'!$A$1:$L$51</definedName>
    <definedName name="_xlnm.Print_Area" localSheetId="3">'3Q12 Fees'!$A$1:$L$52</definedName>
    <definedName name="_xlnm.Print_Area" localSheetId="4">'4Q12 Fees'!$A$1:$L$52</definedName>
    <definedName name="_xlnm.Print_Area" localSheetId="2">'6-30-12 True Up'!$A$1:$M$52</definedName>
  </definedNames>
  <calcPr calcId="145621"/>
</workbook>
</file>

<file path=xl/calcChain.xml><?xml version="1.0" encoding="utf-8"?>
<calcChain xmlns="http://schemas.openxmlformats.org/spreadsheetml/2006/main">
  <c r="G24" i="24" l="1"/>
  <c r="I24" i="24" s="1"/>
  <c r="G49" i="24"/>
  <c r="J14" i="24"/>
  <c r="G14" i="24"/>
  <c r="G18" i="24" s="1"/>
  <c r="L32" i="24"/>
  <c r="F53" i="24"/>
  <c r="G51" i="24"/>
  <c r="F51" i="24"/>
  <c r="E49" i="24"/>
  <c r="E51" i="24" s="1"/>
  <c r="E53" i="24" s="1"/>
  <c r="D49" i="24"/>
  <c r="I49" i="24" s="1"/>
  <c r="C49" i="24"/>
  <c r="I48" i="24"/>
  <c r="I47" i="24"/>
  <c r="I46" i="24"/>
  <c r="F46" i="24"/>
  <c r="C46" i="24"/>
  <c r="C51" i="24" s="1"/>
  <c r="C53" i="24" s="1"/>
  <c r="I45" i="24"/>
  <c r="I44" i="24"/>
  <c r="I43" i="24"/>
  <c r="I42" i="24"/>
  <c r="I41" i="24"/>
  <c r="I40" i="24"/>
  <c r="I39" i="24"/>
  <c r="I38" i="24"/>
  <c r="I37" i="24"/>
  <c r="I36" i="24"/>
  <c r="I35" i="24"/>
  <c r="I34" i="24"/>
  <c r="L33" i="24"/>
  <c r="I33" i="24"/>
  <c r="I32" i="24"/>
  <c r="I31" i="24"/>
  <c r="I30" i="24"/>
  <c r="I29" i="24"/>
  <c r="L28" i="24"/>
  <c r="I28" i="24"/>
  <c r="I27" i="24"/>
  <c r="I26" i="24"/>
  <c r="I25" i="24"/>
  <c r="F24" i="24"/>
  <c r="L23" i="24"/>
  <c r="I23" i="24"/>
  <c r="I22" i="24"/>
  <c r="K18" i="24"/>
  <c r="J18" i="24"/>
  <c r="F18" i="24"/>
  <c r="E18" i="24"/>
  <c r="C18" i="24"/>
  <c r="F14" i="24"/>
  <c r="E14" i="24"/>
  <c r="D14" i="24"/>
  <c r="D18" i="24" s="1"/>
  <c r="I51" i="24" l="1"/>
  <c r="G53" i="24"/>
  <c r="I14" i="24"/>
  <c r="L14" i="24" s="1"/>
  <c r="L18" i="24" s="1"/>
  <c r="I53" i="24"/>
  <c r="L34" i="24"/>
  <c r="D51" i="24"/>
  <c r="D53" i="24" s="1"/>
  <c r="F14" i="23"/>
  <c r="F46" i="23"/>
  <c r="I32" i="23"/>
  <c r="F24" i="23"/>
  <c r="G51" i="23"/>
  <c r="G53" i="23" s="1"/>
  <c r="F51" i="23"/>
  <c r="F53" i="23" s="1"/>
  <c r="E49" i="23"/>
  <c r="E51" i="23" s="1"/>
  <c r="D49" i="23"/>
  <c r="D51" i="23" s="1"/>
  <c r="C49" i="23"/>
  <c r="I49" i="23" s="1"/>
  <c r="I48" i="23"/>
  <c r="I47" i="23"/>
  <c r="C46" i="23"/>
  <c r="I46" i="23" s="1"/>
  <c r="I45" i="23"/>
  <c r="I44" i="23"/>
  <c r="I43" i="23"/>
  <c r="I42" i="23"/>
  <c r="I41" i="23"/>
  <c r="I40" i="23"/>
  <c r="I39" i="23"/>
  <c r="I38" i="23"/>
  <c r="I37" i="23"/>
  <c r="I36" i="23"/>
  <c r="I35" i="23"/>
  <c r="L33" i="23"/>
  <c r="I34" i="23"/>
  <c r="L32" i="23"/>
  <c r="L34" i="23" s="1"/>
  <c r="I33" i="23"/>
  <c r="I31" i="23"/>
  <c r="I30" i="23"/>
  <c r="I29" i="23"/>
  <c r="I28" i="23"/>
  <c r="I27" i="23"/>
  <c r="I26" i="23"/>
  <c r="I25" i="23"/>
  <c r="I24" i="23"/>
  <c r="L23" i="23"/>
  <c r="L28" i="23" s="1"/>
  <c r="I23" i="23"/>
  <c r="I22" i="23"/>
  <c r="K18" i="23"/>
  <c r="J18" i="23"/>
  <c r="H18" i="23"/>
  <c r="G18" i="23"/>
  <c r="F18" i="23"/>
  <c r="E18" i="23"/>
  <c r="C18" i="23"/>
  <c r="E14" i="23"/>
  <c r="D14" i="23"/>
  <c r="D18" i="23" s="1"/>
  <c r="I18" i="24" l="1"/>
  <c r="D53" i="23"/>
  <c r="I14" i="23"/>
  <c r="I18" i="23" s="1"/>
  <c r="E53" i="23"/>
  <c r="I51" i="23"/>
  <c r="I53" i="23" s="1"/>
  <c r="C51" i="23"/>
  <c r="C53" i="23" s="1"/>
  <c r="L33" i="21"/>
  <c r="L14" i="23" l="1"/>
  <c r="L18" i="23" s="1"/>
  <c r="J14" i="22"/>
  <c r="E14" i="22"/>
  <c r="L27" i="22"/>
  <c r="L32" i="22" l="1"/>
  <c r="E18" i="22" l="1"/>
  <c r="G52" i="22"/>
  <c r="F52" i="22"/>
  <c r="G50" i="22"/>
  <c r="F50" i="22"/>
  <c r="D50" i="22"/>
  <c r="E48" i="22"/>
  <c r="E50" i="22" s="1"/>
  <c r="E52" i="22" s="1"/>
  <c r="D48" i="22"/>
  <c r="C48" i="22"/>
  <c r="I47" i="22"/>
  <c r="I46" i="22"/>
  <c r="C45" i="22"/>
  <c r="I45" i="22" s="1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L23" i="22"/>
  <c r="L28" i="22" s="1"/>
  <c r="I23" i="22"/>
  <c r="I22" i="22"/>
  <c r="K18" i="22"/>
  <c r="J18" i="22"/>
  <c r="H18" i="22"/>
  <c r="G18" i="22"/>
  <c r="F18" i="22"/>
  <c r="C18" i="22"/>
  <c r="D14" i="22"/>
  <c r="D18" i="22" s="1"/>
  <c r="C50" i="22" l="1"/>
  <c r="C52" i="22" s="1"/>
  <c r="I48" i="22"/>
  <c r="I50" i="22" s="1"/>
  <c r="D52" i="22"/>
  <c r="I14" i="22"/>
  <c r="L34" i="22"/>
  <c r="E48" i="21"/>
  <c r="E14" i="21"/>
  <c r="E18" i="21" s="1"/>
  <c r="F52" i="21"/>
  <c r="G50" i="21"/>
  <c r="G52" i="21" s="1"/>
  <c r="F50" i="21"/>
  <c r="E50" i="21"/>
  <c r="E52" i="21" s="1"/>
  <c r="D48" i="21"/>
  <c r="D50" i="21" s="1"/>
  <c r="D52" i="21" s="1"/>
  <c r="C48" i="21"/>
  <c r="I48" i="21" s="1"/>
  <c r="I47" i="21"/>
  <c r="I46" i="21"/>
  <c r="C45" i="21"/>
  <c r="I45" i="21" s="1"/>
  <c r="I44" i="21"/>
  <c r="I43" i="21"/>
  <c r="I42" i="21"/>
  <c r="I41" i="21"/>
  <c r="I40" i="21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L23" i="21"/>
  <c r="L32" i="21" s="1"/>
  <c r="L34" i="21" s="1"/>
  <c r="I23" i="21"/>
  <c r="I22" i="21"/>
  <c r="K18" i="21"/>
  <c r="J18" i="21"/>
  <c r="H18" i="21"/>
  <c r="G18" i="21"/>
  <c r="F18" i="21"/>
  <c r="C18" i="21"/>
  <c r="D14" i="21"/>
  <c r="I14" i="21" s="1"/>
  <c r="C50" i="21" l="1"/>
  <c r="C52" i="21" s="1"/>
  <c r="I52" i="22"/>
  <c r="L14" i="22"/>
  <c r="L18" i="22" s="1"/>
  <c r="I18" i="22"/>
  <c r="L14" i="21"/>
  <c r="L18" i="21" s="1"/>
  <c r="I18" i="21"/>
  <c r="I50" i="21"/>
  <c r="I52" i="21" s="1"/>
  <c r="D18" i="21"/>
  <c r="L28" i="21"/>
  <c r="L31" i="20"/>
  <c r="D14" i="20"/>
  <c r="D48" i="20"/>
  <c r="I23" i="20"/>
  <c r="C48" i="20"/>
  <c r="C45" i="20"/>
  <c r="C50" i="20" s="1"/>
  <c r="C52" i="20" s="1"/>
  <c r="F50" i="20"/>
  <c r="F52" i="20" s="1"/>
  <c r="I47" i="20"/>
  <c r="I46" i="20"/>
  <c r="I45" i="20"/>
  <c r="I34" i="20"/>
  <c r="I31" i="20"/>
  <c r="I43" i="20"/>
  <c r="I30" i="20"/>
  <c r="I33" i="20"/>
  <c r="I41" i="20"/>
  <c r="I28" i="20"/>
  <c r="I29" i="20"/>
  <c r="I39" i="20"/>
  <c r="I40" i="20"/>
  <c r="I36" i="20"/>
  <c r="I37" i="20"/>
  <c r="I35" i="20"/>
  <c r="I42" i="20"/>
  <c r="L33" i="20"/>
  <c r="I27" i="20"/>
  <c r="I32" i="20"/>
  <c r="I26" i="20"/>
  <c r="I38" i="20"/>
  <c r="I25" i="20"/>
  <c r="I44" i="20"/>
  <c r="I24" i="20"/>
  <c r="L23" i="20"/>
  <c r="L27" i="20" s="1"/>
  <c r="I22" i="20"/>
  <c r="K18" i="20"/>
  <c r="H18" i="20"/>
  <c r="G18" i="20"/>
  <c r="F18" i="20"/>
  <c r="E18" i="20"/>
  <c r="D18" i="20"/>
  <c r="C18" i="20"/>
  <c r="J18" i="20"/>
  <c r="I14" i="20"/>
  <c r="L14" i="20" s="1"/>
  <c r="L18" i="20" s="1"/>
  <c r="G50" i="20" l="1"/>
  <c r="G52" i="20" s="1"/>
  <c r="E50" i="20"/>
  <c r="E52" i="20" s="1"/>
  <c r="I48" i="20"/>
  <c r="I50" i="20" s="1"/>
  <c r="I52" i="20" s="1"/>
  <c r="I18" i="20"/>
  <c r="D50" i="20"/>
  <c r="D52" i="20" s="1"/>
</calcChain>
</file>

<file path=xl/sharedStrings.xml><?xml version="1.0" encoding="utf-8"?>
<sst xmlns="http://schemas.openxmlformats.org/spreadsheetml/2006/main" count="362" uniqueCount="66">
  <si>
    <t>Bradley Foundation</t>
  </si>
  <si>
    <t xml:space="preserve">Quarter </t>
  </si>
  <si>
    <t>Quarter</t>
  </si>
  <si>
    <t>Add: Accrual</t>
  </si>
  <si>
    <t>Less: Accrual</t>
  </si>
  <si>
    <t>Ending</t>
  </si>
  <si>
    <t>Total Paid</t>
  </si>
  <si>
    <t>Quarter Ending</t>
  </si>
  <si>
    <t>Grand Total</t>
  </si>
  <si>
    <t>Northern Trust</t>
  </si>
  <si>
    <t>Custodial Fees</t>
  </si>
  <si>
    <t>A/C # 24100-000</t>
  </si>
  <si>
    <t>A/C # 64900-000</t>
  </si>
  <si>
    <t>Credit</t>
  </si>
  <si>
    <t>Private I license fee</t>
  </si>
  <si>
    <t>Private I data mgmt fee and cap call mgmt</t>
  </si>
  <si>
    <t>Performance reporting</t>
  </si>
  <si>
    <t>Private I license fee (charged to Finance software)</t>
  </si>
  <si>
    <t>Private I reclass</t>
  </si>
  <si>
    <t>Accrual with Private i</t>
  </si>
  <si>
    <t>Custody</t>
  </si>
  <si>
    <t>Private i</t>
  </si>
  <si>
    <t>Total</t>
  </si>
  <si>
    <t>software for private I fee was done</t>
  </si>
  <si>
    <t>amount includes the private I portion</t>
  </si>
  <si>
    <t>Year Ended December 31, 2012</t>
  </si>
  <si>
    <t>12/31/11 Accrual</t>
  </si>
  <si>
    <t>BNY 12/31/12</t>
  </si>
  <si>
    <t>4Q12 Est.</t>
  </si>
  <si>
    <t>4Q12 inv. Due</t>
  </si>
  <si>
    <t>2012 Expense</t>
  </si>
  <si>
    <t>OFI (1001002)</t>
  </si>
  <si>
    <t>Artisan (1003002)</t>
  </si>
  <si>
    <t>Distribution Account (8001002)</t>
  </si>
  <si>
    <t>Acacia (1004002)</t>
  </si>
  <si>
    <t>Allianz (2001002)</t>
  </si>
  <si>
    <t>Legacy PE and VC (5002002)</t>
  </si>
  <si>
    <t>Baillie Gifford (1002002)</t>
  </si>
  <si>
    <t>AlphaOne (2002002)</t>
  </si>
  <si>
    <t>Rothschild (2003002)</t>
  </si>
  <si>
    <t>Fiduciary (2004002)</t>
  </si>
  <si>
    <t>Columbia (2005002)</t>
  </si>
  <si>
    <t>BNY Stock (2006002)</t>
  </si>
  <si>
    <t>Baird (3001002)</t>
  </si>
  <si>
    <t>Wellington (3002002)</t>
  </si>
  <si>
    <t>BNY Aggregate (3003002)</t>
  </si>
  <si>
    <t>Morgan Stanley (4001002)</t>
  </si>
  <si>
    <t>Cambridge Hedge (4002002)</t>
  </si>
  <si>
    <t>Cambridge PE and VC (5001002)</t>
  </si>
  <si>
    <t>Urdang Glo REIT (6001002)</t>
  </si>
  <si>
    <t>OFI Real Assets (6002002)</t>
  </si>
  <si>
    <t>Hancock (6003002)</t>
  </si>
  <si>
    <t>PIMCO (6004002)</t>
  </si>
  <si>
    <t>Heartwood (6005002)</t>
  </si>
  <si>
    <t>4Q12 reclass entry to Finance</t>
  </si>
  <si>
    <t>in December 2012.  The accrual</t>
  </si>
  <si>
    <t>since it will not be paid until 2013.</t>
  </si>
  <si>
    <t>Paid 2012</t>
  </si>
  <si>
    <t>BNY 6/30/12</t>
  </si>
  <si>
    <t>2Q12 Est.</t>
  </si>
  <si>
    <t>2Q12 Inv. Due</t>
  </si>
  <si>
    <t>*</t>
  </si>
  <si>
    <t>* Note that $22,000 custody fee charge is on a one-month lag</t>
  </si>
  <si>
    <t>custody</t>
  </si>
  <si>
    <t>private i</t>
  </si>
  <si>
    <t>Wells (2007002)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</si>
</sst>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</numFmts>
  <fonts count="13">
    <font>
      <sz val="10"/>
      <name val="Arial"/>
    </font>
    <font>
      <sz val="10"/>
      <name val="Arial"/>
    </font>
    <font>
      <sz val="12"/>
      <name val="Arial MT"/>
    </font>
    <font>
      <sz val="8"/>
      <name val="TimesNewRomanPS"/>
      <family val="1"/>
    </font>
    <font>
      <sz val="12"/>
      <name val="TimesNewRomanPS"/>
      <family val="1"/>
    </font>
    <font>
      <b/>
      <sz val="12"/>
      <name val="TimesNewRomanPS"/>
      <family val="1"/>
    </font>
    <font>
      <b/>
      <u/>
      <sz val="12"/>
      <name val="TimesNewRomanPS"/>
      <family val="1"/>
    </font>
    <font>
      <u/>
      <sz val="12"/>
      <name val="TimesNewRomanPS"/>
      <family val="1"/>
    </font>
    <font>
      <u val="double"/>
      <sz val="12"/>
      <name val="TimesNewRomanPS"/>
      <family val="1"/>
    </font>
    <font>
      <sz val="10"/>
      <name val="Arial MT"/>
    </font>
    <font>
      <sz val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3" applyFont="1" applyProtection="1"/>
    <xf numFmtId="0" fontId="4" fillId="0" borderId="0" xfId="3" applyFont="1" applyAlignment="1" applyProtection="1">
      <alignment horizontal="centerContinuous"/>
    </xf>
    <xf numFmtId="0" fontId="5" fillId="0" borderId="0" xfId="3" applyFont="1" applyAlignment="1" applyProtection="1">
      <alignment horizontal="centerContinuous"/>
    </xf>
    <xf numFmtId="0" fontId="4" fillId="0" borderId="0" xfId="3" applyFont="1" applyProtection="1"/>
    <xf numFmtId="0" fontId="5" fillId="0" borderId="1" xfId="3" applyFont="1" applyBorder="1" applyAlignment="1" applyProtection="1">
      <alignment horizontal="centerContinuous"/>
    </xf>
    <xf numFmtId="0" fontId="4" fillId="0" borderId="1" xfId="3" applyFont="1" applyBorder="1" applyAlignment="1" applyProtection="1">
      <alignment horizontal="centerContinuous"/>
    </xf>
    <xf numFmtId="0" fontId="4" fillId="0" borderId="0" xfId="3" applyFont="1" applyAlignment="1" applyProtection="1">
      <alignment horizontal="center"/>
    </xf>
    <xf numFmtId="0" fontId="6" fillId="0" borderId="0" xfId="3" applyFont="1" applyAlignment="1" applyProtection="1">
      <alignment horizontal="center"/>
    </xf>
    <xf numFmtId="0" fontId="7" fillId="0" borderId="0" xfId="3" applyFont="1" applyAlignment="1" applyProtection="1">
      <alignment horizontal="center"/>
    </xf>
    <xf numFmtId="0" fontId="7" fillId="0" borderId="0" xfId="3" applyFont="1" applyProtection="1"/>
    <xf numFmtId="14" fontId="7" fillId="0" borderId="0" xfId="3" applyNumberFormat="1" applyFont="1" applyAlignment="1" applyProtection="1">
      <alignment horizontal="center"/>
    </xf>
    <xf numFmtId="0" fontId="4" fillId="2" borderId="0" xfId="3" applyFont="1" applyFill="1" applyProtection="1"/>
    <xf numFmtId="43" fontId="4" fillId="0" borderId="0" xfId="1" applyFont="1" applyProtection="1"/>
    <xf numFmtId="43" fontId="4" fillId="2" borderId="0" xfId="1" applyFont="1" applyFill="1" applyProtection="1"/>
    <xf numFmtId="39" fontId="4" fillId="0" borderId="1" xfId="3" applyNumberFormat="1" applyFont="1" applyBorder="1" applyProtection="1"/>
    <xf numFmtId="0" fontId="4" fillId="0" borderId="1" xfId="3" applyFont="1" applyBorder="1" applyProtection="1"/>
    <xf numFmtId="39" fontId="4" fillId="2" borderId="1" xfId="3" applyNumberFormat="1" applyFont="1" applyFill="1" applyBorder="1" applyProtection="1"/>
    <xf numFmtId="39" fontId="4" fillId="0" borderId="0" xfId="3" applyNumberFormat="1" applyFont="1" applyProtection="1"/>
    <xf numFmtId="39" fontId="4" fillId="2" borderId="0" xfId="3" applyNumberFormat="1" applyFont="1" applyFill="1" applyProtection="1"/>
    <xf numFmtId="0" fontId="5" fillId="0" borderId="0" xfId="3" applyFont="1" applyAlignment="1" applyProtection="1">
      <alignment horizontal="right"/>
    </xf>
    <xf numFmtId="0" fontId="5" fillId="0" borderId="0" xfId="3" applyFont="1" applyProtection="1"/>
    <xf numFmtId="44" fontId="8" fillId="0" borderId="0" xfId="2" applyFont="1" applyAlignment="1" applyProtection="1">
      <alignment horizontal="right"/>
    </xf>
    <xf numFmtId="164" fontId="8" fillId="0" borderId="0" xfId="3" applyNumberFormat="1" applyFont="1" applyProtection="1"/>
    <xf numFmtId="0" fontId="9" fillId="0" borderId="0" xfId="3" applyFont="1" applyProtection="1"/>
    <xf numFmtId="7" fontId="8" fillId="0" borderId="0" xfId="3" applyNumberFormat="1" applyFont="1" applyProtection="1"/>
    <xf numFmtId="43" fontId="0" fillId="0" borderId="0" xfId="0" applyNumberFormat="1"/>
    <xf numFmtId="43" fontId="1" fillId="0" borderId="0" xfId="1"/>
    <xf numFmtId="0" fontId="11" fillId="0" borderId="0" xfId="0" applyFont="1"/>
    <xf numFmtId="43" fontId="11" fillId="0" borderId="0" xfId="1" applyFont="1"/>
    <xf numFmtId="43" fontId="11" fillId="0" borderId="0" xfId="1" applyFont="1" applyProtection="1"/>
    <xf numFmtId="43" fontId="11" fillId="0" borderId="0" xfId="1" applyFont="1" applyBorder="1"/>
    <xf numFmtId="43" fontId="11" fillId="0" borderId="2" xfId="1" applyFont="1" applyBorder="1"/>
    <xf numFmtId="43" fontId="11" fillId="0" borderId="0" xfId="1" applyFont="1" applyBorder="1" applyProtection="1"/>
    <xf numFmtId="43" fontId="11" fillId="0" borderId="2" xfId="1" applyFont="1" applyBorder="1" applyProtection="1"/>
    <xf numFmtId="43" fontId="11" fillId="0" borderId="0" xfId="0" applyNumberFormat="1" applyFont="1"/>
    <xf numFmtId="43" fontId="0" fillId="0" borderId="0" xfId="1" applyFont="1"/>
    <xf numFmtId="43" fontId="0" fillId="0" borderId="2" xfId="1" applyFont="1" applyBorder="1"/>
    <xf numFmtId="0" fontId="0" fillId="0" borderId="0" xfId="0" quotePrefix="1"/>
    <xf numFmtId="0" fontId="12" fillId="0" borderId="0" xfId="0" applyFont="1"/>
    <xf numFmtId="0" fontId="10" fillId="0" borderId="0" xfId="0" applyFont="1"/>
    <xf numFmtId="43" fontId="0" fillId="3" borderId="0" xfId="1" applyFont="1" applyFill="1"/>
    <xf numFmtId="43" fontId="0" fillId="0" borderId="2" xfId="1" applyNumberFormat="1" applyFont="1" applyBorder="1"/>
    <xf numFmtId="44" fontId="0" fillId="0" borderId="0" xfId="0" applyNumberFormat="1"/>
    <xf numFmtId="0" fontId="10" fillId="0" borderId="0" xfId="0" applyFont="1" applyAlignment="1">
      <alignment horizontal="left" vertical="top" wrapText="1"/>
    </xf>
    <xf numFmtId="43" fontId="0" fillId="0" borderId="0" xfId="1" applyFont="1" applyFill="1"/>
  </cellXfs>
  <cellStyles count="4">
    <cellStyle name="Comma" xfId="1" builtinId="3"/>
    <cellStyle name="Currency" xfId="2" builtinId="4"/>
    <cellStyle name="Normal" xfId="0" builtinId="0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/>
  </sheetViews>
  <sheetFormatPr defaultRowHeight="12.75"/>
  <cols>
    <col min="1" max="1" width="17" customWidth="1"/>
    <col min="2" max="2" width="16.5703125" customWidth="1"/>
    <col min="3" max="3" width="12.42578125" customWidth="1"/>
    <col min="4" max="4" width="13" customWidth="1"/>
    <col min="5" max="5" width="15.42578125" customWidth="1"/>
    <col min="6" max="6" width="13.28515625" customWidth="1"/>
    <col min="7" max="7" width="15.42578125" customWidth="1"/>
    <col min="9" max="9" width="17.42578125" customWidth="1"/>
    <col min="10" max="10" width="14.7109375" customWidth="1"/>
    <col min="11" max="11" width="14.5703125" customWidth="1"/>
    <col min="12" max="12" width="17.28515625" bestFit="1" customWidth="1"/>
  </cols>
  <sheetData>
    <row r="1" spans="1:12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>
      <c r="A4" s="3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>
      <c r="A5" s="3" t="s">
        <v>25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5.75">
      <c r="A8" s="4"/>
      <c r="B8" s="4"/>
      <c r="C8" s="5" t="s">
        <v>57</v>
      </c>
      <c r="D8" s="5"/>
      <c r="E8" s="5"/>
      <c r="F8" s="6"/>
      <c r="G8" s="6"/>
      <c r="H8" s="4"/>
      <c r="I8" s="4"/>
      <c r="J8" s="7" t="s">
        <v>11</v>
      </c>
      <c r="K8" s="4"/>
      <c r="L8" s="7" t="s">
        <v>12</v>
      </c>
    </row>
    <row r="9" spans="1:12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5.75">
      <c r="A10" s="4"/>
      <c r="B10" s="4"/>
      <c r="C10" s="7" t="s">
        <v>1</v>
      </c>
      <c r="D10" s="7" t="s">
        <v>1</v>
      </c>
      <c r="E10" s="7" t="s">
        <v>1</v>
      </c>
      <c r="F10" s="7" t="s">
        <v>2</v>
      </c>
      <c r="G10" s="7" t="s">
        <v>2</v>
      </c>
      <c r="H10" s="4"/>
      <c r="I10" s="4"/>
      <c r="J10" s="7" t="s">
        <v>3</v>
      </c>
      <c r="K10" s="7" t="s">
        <v>4</v>
      </c>
      <c r="L10" s="4"/>
    </row>
    <row r="11" spans="1:12" ht="15.75">
      <c r="A11" s="4"/>
      <c r="B11" s="4"/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4"/>
      <c r="I11" s="7" t="s">
        <v>6</v>
      </c>
      <c r="J11" s="7" t="s">
        <v>7</v>
      </c>
      <c r="K11" s="7" t="s">
        <v>7</v>
      </c>
      <c r="L11" s="7" t="s">
        <v>8</v>
      </c>
    </row>
    <row r="12" spans="1:12" ht="15.75">
      <c r="A12" s="8" t="s">
        <v>9</v>
      </c>
      <c r="B12" s="4"/>
      <c r="C12" s="11">
        <v>40908</v>
      </c>
      <c r="D12" s="11">
        <v>40999</v>
      </c>
      <c r="E12" s="11">
        <v>41090</v>
      </c>
      <c r="F12" s="11">
        <v>41182</v>
      </c>
      <c r="G12" s="11">
        <v>41274</v>
      </c>
      <c r="H12" s="10"/>
      <c r="I12" s="9">
        <v>2012</v>
      </c>
      <c r="J12" s="11">
        <v>41274</v>
      </c>
      <c r="K12" s="11">
        <v>40908</v>
      </c>
      <c r="L12" s="9">
        <v>2012</v>
      </c>
    </row>
    <row r="13" spans="1:12" ht="15.75">
      <c r="A13" s="4"/>
      <c r="B13" s="4"/>
      <c r="C13" s="4"/>
      <c r="D13" s="4"/>
      <c r="E13" s="4"/>
      <c r="F13" s="4"/>
      <c r="G13" s="4"/>
      <c r="H13" s="4"/>
      <c r="J13" s="4"/>
      <c r="K13" s="4"/>
      <c r="L13" s="12"/>
    </row>
    <row r="14" spans="1:12" ht="15.75">
      <c r="A14" s="4" t="s">
        <v>10</v>
      </c>
      <c r="B14" s="4"/>
      <c r="C14" s="13">
        <v>66127.429999999993</v>
      </c>
      <c r="D14" s="13">
        <f>66000+9191.93-5568.75</f>
        <v>69623.179999999993</v>
      </c>
      <c r="E14" s="13"/>
      <c r="F14" s="13"/>
      <c r="G14" s="13"/>
      <c r="H14" s="13"/>
      <c r="I14" s="13">
        <f>SUM(A14:H14)</f>
        <v>135750.60999999999</v>
      </c>
      <c r="J14" s="13"/>
      <c r="K14" s="13">
        <v>66127.429999999993</v>
      </c>
      <c r="L14" s="14">
        <f>+I14+J14-K14</f>
        <v>69623.179999999993</v>
      </c>
    </row>
    <row r="15" spans="1:12" ht="15.75">
      <c r="A15" s="4"/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2" ht="15.75">
      <c r="A16" s="4"/>
      <c r="B16" s="4"/>
      <c r="C16" s="15"/>
      <c r="D16" s="15"/>
      <c r="E16" s="15"/>
      <c r="F16" s="15"/>
      <c r="G16" s="15"/>
      <c r="H16" s="16"/>
      <c r="I16" s="15"/>
      <c r="J16" s="15"/>
      <c r="K16" s="15"/>
      <c r="L16" s="17"/>
    </row>
    <row r="17" spans="1:12" ht="15.75">
      <c r="A17" s="4"/>
      <c r="B17" s="4"/>
      <c r="C17" s="18"/>
      <c r="D17" s="18"/>
      <c r="E17" s="18"/>
      <c r="F17" s="18"/>
      <c r="G17" s="18"/>
      <c r="H17" s="4"/>
      <c r="I17" s="4"/>
      <c r="J17" s="18"/>
      <c r="K17" s="18"/>
      <c r="L17" s="19"/>
    </row>
    <row r="18" spans="1:12" ht="15.75">
      <c r="A18" s="20" t="s">
        <v>8</v>
      </c>
      <c r="B18" s="21"/>
      <c r="C18" s="22">
        <f t="shared" ref="C18:L18" si="0">+C14</f>
        <v>66127.429999999993</v>
      </c>
      <c r="D18" s="22">
        <f t="shared" si="0"/>
        <v>69623.179999999993</v>
      </c>
      <c r="E18" s="22">
        <f t="shared" si="0"/>
        <v>0</v>
      </c>
      <c r="F18" s="22">
        <f t="shared" si="0"/>
        <v>0</v>
      </c>
      <c r="G18" s="22">
        <f t="shared" si="0"/>
        <v>0</v>
      </c>
      <c r="H18" s="22">
        <f t="shared" si="0"/>
        <v>0</v>
      </c>
      <c r="I18" s="22">
        <f t="shared" si="0"/>
        <v>135750.60999999999</v>
      </c>
      <c r="J18" s="22">
        <f t="shared" si="0"/>
        <v>0</v>
      </c>
      <c r="K18" s="22">
        <f t="shared" si="0"/>
        <v>66127.429999999993</v>
      </c>
      <c r="L18" s="22">
        <f t="shared" si="0"/>
        <v>69623.179999999993</v>
      </c>
    </row>
    <row r="19" spans="1:12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15.75">
      <c r="A20" s="4"/>
      <c r="B20" s="4"/>
      <c r="C20" s="13"/>
      <c r="D20" s="4"/>
      <c r="E20" s="4"/>
      <c r="F20" s="18"/>
      <c r="G20" s="18"/>
      <c r="H20" s="4"/>
      <c r="I20" s="4"/>
      <c r="J20" s="4"/>
      <c r="K20" s="4"/>
      <c r="L20" s="23"/>
    </row>
    <row r="21" spans="1:12" ht="15.75">
      <c r="A21" s="24"/>
      <c r="B21" s="4"/>
      <c r="C21" s="4"/>
      <c r="D21" s="4"/>
      <c r="E21" s="4"/>
      <c r="F21" s="25"/>
      <c r="G21" s="25"/>
      <c r="H21" s="4"/>
      <c r="I21" s="4"/>
      <c r="J21" s="4"/>
      <c r="K21" s="4"/>
      <c r="L21" s="4"/>
    </row>
    <row r="22" spans="1:12" ht="15.75">
      <c r="A22" s="28" t="s">
        <v>31</v>
      </c>
      <c r="B22" s="28"/>
      <c r="C22" s="29">
        <v>187.5</v>
      </c>
      <c r="D22" s="29">
        <v>187.5</v>
      </c>
      <c r="E22" s="29"/>
      <c r="F22" s="29"/>
      <c r="G22" s="29"/>
      <c r="H22" s="29"/>
      <c r="I22" s="30">
        <f t="shared" ref="I22:I48" si="1">SUM(C22:G22)</f>
        <v>375</v>
      </c>
      <c r="J22" s="4"/>
      <c r="K22" t="s">
        <v>27</v>
      </c>
      <c r="L22" s="36"/>
    </row>
    <row r="23" spans="1:12">
      <c r="A23" s="28" t="s">
        <v>37</v>
      </c>
      <c r="B23" s="28"/>
      <c r="C23" s="31">
        <v>187.5</v>
      </c>
      <c r="D23" s="31">
        <v>187.5</v>
      </c>
      <c r="E23" s="31"/>
      <c r="F23" s="31"/>
      <c r="G23" s="31"/>
      <c r="H23" s="31"/>
      <c r="I23" s="33">
        <f t="shared" ref="I23" si="2">SUM(C23:G23)</f>
        <v>375</v>
      </c>
      <c r="K23" t="s">
        <v>26</v>
      </c>
      <c r="L23" s="36">
        <f>-K14</f>
        <v>-66127.429999999993</v>
      </c>
    </row>
    <row r="24" spans="1:12">
      <c r="A24" s="28" t="s">
        <v>32</v>
      </c>
      <c r="B24" s="28"/>
      <c r="C24" s="29">
        <v>4464.3599999999997</v>
      </c>
      <c r="D24" s="29">
        <v>6996.27</v>
      </c>
      <c r="E24" s="29"/>
      <c r="F24" s="29"/>
      <c r="G24" s="29"/>
      <c r="H24" s="29"/>
      <c r="I24" s="30">
        <f t="shared" si="1"/>
        <v>11460.630000000001</v>
      </c>
      <c r="K24" t="s">
        <v>28</v>
      </c>
      <c r="L24" s="36">
        <v>66000</v>
      </c>
    </row>
    <row r="25" spans="1:12">
      <c r="A25" s="28" t="s">
        <v>34</v>
      </c>
      <c r="B25" s="28"/>
      <c r="C25" s="29">
        <v>162.5</v>
      </c>
      <c r="D25" s="29">
        <v>162.5</v>
      </c>
      <c r="E25" s="29"/>
      <c r="F25" s="29"/>
      <c r="G25" s="29"/>
      <c r="H25" s="29"/>
      <c r="I25" s="30">
        <f t="shared" ref="I25:I44" si="3">SUM(C25:G25)</f>
        <v>325</v>
      </c>
      <c r="K25" t="s">
        <v>29</v>
      </c>
      <c r="L25" s="36">
        <v>5696.18</v>
      </c>
    </row>
    <row r="26" spans="1:12">
      <c r="A26" s="28" t="s">
        <v>35</v>
      </c>
      <c r="B26" s="28"/>
      <c r="C26" s="29">
        <v>195.5</v>
      </c>
      <c r="D26" s="29">
        <v>187.5</v>
      </c>
      <c r="E26" s="29"/>
      <c r="F26" s="29"/>
      <c r="G26" s="29"/>
      <c r="H26" s="29"/>
      <c r="I26" s="30">
        <f t="shared" si="3"/>
        <v>383</v>
      </c>
      <c r="K26" t="s">
        <v>18</v>
      </c>
      <c r="L26" s="37">
        <v>-22275</v>
      </c>
    </row>
    <row r="27" spans="1:12">
      <c r="A27" s="28" t="s">
        <v>38</v>
      </c>
      <c r="B27" s="28"/>
      <c r="C27" s="29">
        <v>3003.47</v>
      </c>
      <c r="D27" s="29">
        <v>2666.79</v>
      </c>
      <c r="E27" s="29"/>
      <c r="F27" s="29"/>
      <c r="G27" s="29"/>
      <c r="H27" s="29"/>
      <c r="I27" s="30">
        <f t="shared" si="3"/>
        <v>5670.26</v>
      </c>
      <c r="K27" s="38" t="s">
        <v>30</v>
      </c>
      <c r="L27" s="36">
        <f>SUM(L22:L26)</f>
        <v>-16706.249999999993</v>
      </c>
    </row>
    <row r="28" spans="1:12">
      <c r="A28" s="28" t="s">
        <v>39</v>
      </c>
      <c r="B28" s="28"/>
      <c r="C28" s="31">
        <v>3356.82</v>
      </c>
      <c r="D28" s="31">
        <v>3097.06</v>
      </c>
      <c r="E28" s="31"/>
      <c r="F28" s="31"/>
      <c r="G28" s="31"/>
      <c r="H28" s="31"/>
      <c r="I28" s="33">
        <f t="shared" si="3"/>
        <v>6453.88</v>
      </c>
    </row>
    <row r="29" spans="1:12">
      <c r="A29" s="28" t="s">
        <v>40</v>
      </c>
      <c r="B29" s="28"/>
      <c r="C29" s="31">
        <v>2095.5500000000002</v>
      </c>
      <c r="D29" s="31">
        <v>1783.1</v>
      </c>
      <c r="E29" s="31"/>
      <c r="F29" s="31"/>
      <c r="G29" s="31"/>
      <c r="H29" s="31"/>
      <c r="I29" s="33">
        <f t="shared" si="3"/>
        <v>3878.65</v>
      </c>
    </row>
    <row r="30" spans="1:12">
      <c r="A30" s="28" t="s">
        <v>41</v>
      </c>
      <c r="B30" s="28"/>
      <c r="C30" s="31">
        <v>2596.17</v>
      </c>
      <c r="D30" s="31">
        <v>2531.16</v>
      </c>
      <c r="E30" s="31"/>
      <c r="F30" s="31"/>
      <c r="G30" s="31"/>
      <c r="H30" s="31"/>
      <c r="I30" s="33">
        <f t="shared" si="3"/>
        <v>5127.33</v>
      </c>
      <c r="K30" s="39" t="s">
        <v>19</v>
      </c>
    </row>
    <row r="31" spans="1:12">
      <c r="A31" s="28" t="s">
        <v>42</v>
      </c>
      <c r="B31" s="28"/>
      <c r="C31" s="31">
        <v>187.5</v>
      </c>
      <c r="D31" s="31">
        <v>187.5</v>
      </c>
      <c r="E31" s="31"/>
      <c r="F31" s="31"/>
      <c r="G31" s="31"/>
      <c r="H31" s="31"/>
      <c r="I31" s="33">
        <f t="shared" si="3"/>
        <v>375</v>
      </c>
      <c r="K31" t="s">
        <v>20</v>
      </c>
      <c r="L31" s="36">
        <f>-L23</f>
        <v>66127.429999999993</v>
      </c>
    </row>
    <row r="32" spans="1:12">
      <c r="A32" s="28" t="s">
        <v>43</v>
      </c>
      <c r="B32" s="28"/>
      <c r="C32" s="29">
        <v>1606.1</v>
      </c>
      <c r="D32" s="29">
        <v>1587.55</v>
      </c>
      <c r="E32" s="29"/>
      <c r="F32" s="29"/>
      <c r="G32" s="29"/>
      <c r="H32" s="29"/>
      <c r="I32" s="30">
        <f t="shared" si="3"/>
        <v>3193.6499999999996</v>
      </c>
      <c r="K32" t="s">
        <v>21</v>
      </c>
      <c r="L32" s="37">
        <v>5568.75</v>
      </c>
    </row>
    <row r="33" spans="1:12">
      <c r="A33" s="28" t="s">
        <v>44</v>
      </c>
      <c r="B33" s="28"/>
      <c r="C33" s="31">
        <v>187.5</v>
      </c>
      <c r="D33" s="31">
        <v>187.5</v>
      </c>
      <c r="E33" s="31"/>
      <c r="F33" s="31"/>
      <c r="G33" s="31"/>
      <c r="H33" s="31"/>
      <c r="I33" s="33">
        <f t="shared" si="3"/>
        <v>375</v>
      </c>
      <c r="K33" s="40" t="s">
        <v>22</v>
      </c>
      <c r="L33" s="36">
        <f>SUM(L31:L32)</f>
        <v>71696.179999999993</v>
      </c>
    </row>
    <row r="34" spans="1:12">
      <c r="A34" s="28" t="s">
        <v>45</v>
      </c>
      <c r="B34" s="28"/>
      <c r="C34" s="31">
        <v>187.5</v>
      </c>
      <c r="D34" s="31">
        <v>187.5</v>
      </c>
      <c r="E34" s="31"/>
      <c r="F34" s="31"/>
      <c r="G34" s="31"/>
      <c r="H34" s="31"/>
      <c r="I34" s="33">
        <f t="shared" si="3"/>
        <v>375</v>
      </c>
    </row>
    <row r="35" spans="1:12">
      <c r="A35" s="28" t="s">
        <v>46</v>
      </c>
      <c r="B35" s="28"/>
      <c r="C35" s="29">
        <v>5200</v>
      </c>
      <c r="D35" s="29">
        <v>4225</v>
      </c>
      <c r="E35" s="29"/>
      <c r="F35" s="29"/>
      <c r="G35" s="29"/>
      <c r="H35" s="29"/>
      <c r="I35" s="30">
        <f t="shared" si="3"/>
        <v>9425</v>
      </c>
      <c r="K35" s="40" t="s">
        <v>54</v>
      </c>
    </row>
    <row r="36" spans="1:12">
      <c r="A36" s="28" t="s">
        <v>47</v>
      </c>
      <c r="B36" s="28"/>
      <c r="C36" s="29">
        <v>7800</v>
      </c>
      <c r="D36" s="29">
        <v>8287.5</v>
      </c>
      <c r="E36" s="29"/>
      <c r="F36" s="29"/>
      <c r="G36" s="29"/>
      <c r="H36" s="29"/>
      <c r="I36" s="30">
        <f t="shared" si="3"/>
        <v>16087.5</v>
      </c>
      <c r="K36" s="40" t="s">
        <v>23</v>
      </c>
    </row>
    <row r="37" spans="1:12">
      <c r="A37" s="28" t="s">
        <v>48</v>
      </c>
      <c r="B37" s="28"/>
      <c r="C37" s="29">
        <v>6681.5</v>
      </c>
      <c r="D37" s="29">
        <v>7398</v>
      </c>
      <c r="E37" s="29"/>
      <c r="F37" s="29"/>
      <c r="G37" s="29"/>
      <c r="H37" s="29"/>
      <c r="I37" s="30">
        <f t="shared" si="3"/>
        <v>14079.5</v>
      </c>
      <c r="K37" s="40" t="s">
        <v>55</v>
      </c>
    </row>
    <row r="38" spans="1:12">
      <c r="A38" s="28" t="s">
        <v>36</v>
      </c>
      <c r="B38" s="28"/>
      <c r="C38" s="29">
        <v>2112.5</v>
      </c>
      <c r="D38" s="29">
        <v>2112.5</v>
      </c>
      <c r="E38" s="29"/>
      <c r="F38" s="29"/>
      <c r="G38" s="29"/>
      <c r="H38" s="29"/>
      <c r="I38" s="30">
        <f t="shared" si="3"/>
        <v>4225</v>
      </c>
      <c r="K38" s="40" t="s">
        <v>24</v>
      </c>
    </row>
    <row r="39" spans="1:12">
      <c r="A39" s="28" t="s">
        <v>49</v>
      </c>
      <c r="B39" s="28"/>
      <c r="C39" s="31">
        <v>162.5</v>
      </c>
      <c r="D39" s="31">
        <v>162.5</v>
      </c>
      <c r="E39" s="31"/>
      <c r="F39" s="31"/>
      <c r="G39" s="31"/>
      <c r="H39" s="31"/>
      <c r="I39" s="33">
        <f t="shared" si="3"/>
        <v>325</v>
      </c>
      <c r="K39" s="40" t="s">
        <v>56</v>
      </c>
    </row>
    <row r="40" spans="1:12">
      <c r="A40" s="28" t="s">
        <v>50</v>
      </c>
      <c r="B40" s="28"/>
      <c r="C40" s="31">
        <v>187.5</v>
      </c>
      <c r="D40" s="31">
        <v>187.5</v>
      </c>
      <c r="E40" s="31"/>
      <c r="F40" s="31"/>
      <c r="G40" s="31"/>
      <c r="H40" s="31"/>
      <c r="I40" s="33">
        <f t="shared" si="3"/>
        <v>375</v>
      </c>
    </row>
    <row r="41" spans="1:12">
      <c r="A41" s="28" t="s">
        <v>51</v>
      </c>
      <c r="B41" s="28"/>
      <c r="C41" s="31">
        <v>162.5</v>
      </c>
      <c r="D41" s="31">
        <v>162.5</v>
      </c>
      <c r="E41" s="31"/>
      <c r="F41" s="31"/>
      <c r="G41" s="31"/>
      <c r="H41" s="31"/>
      <c r="I41" s="33">
        <f t="shared" si="3"/>
        <v>325</v>
      </c>
    </row>
    <row r="42" spans="1:12">
      <c r="A42" s="28" t="s">
        <v>52</v>
      </c>
      <c r="B42" s="28"/>
      <c r="C42" s="29">
        <v>235.5</v>
      </c>
      <c r="D42" s="29">
        <v>219.5</v>
      </c>
      <c r="E42" s="29"/>
      <c r="F42" s="29"/>
      <c r="G42" s="29"/>
      <c r="H42" s="29"/>
      <c r="I42" s="30">
        <f t="shared" si="3"/>
        <v>455</v>
      </c>
    </row>
    <row r="43" spans="1:12">
      <c r="A43" s="28" t="s">
        <v>53</v>
      </c>
      <c r="B43" s="28"/>
      <c r="C43" s="31">
        <v>178.5</v>
      </c>
      <c r="D43" s="31">
        <v>162.5</v>
      </c>
      <c r="E43" s="31"/>
      <c r="F43" s="31"/>
      <c r="G43" s="31"/>
      <c r="H43" s="31"/>
      <c r="I43" s="33">
        <f t="shared" si="3"/>
        <v>341</v>
      </c>
    </row>
    <row r="44" spans="1:12">
      <c r="A44" s="28" t="s">
        <v>33</v>
      </c>
      <c r="B44" s="28"/>
      <c r="C44" s="29">
        <v>135</v>
      </c>
      <c r="D44" s="29">
        <v>125</v>
      </c>
      <c r="E44" s="29"/>
      <c r="F44" s="29"/>
      <c r="G44" s="29"/>
      <c r="H44" s="29"/>
      <c r="I44" s="30">
        <f t="shared" si="3"/>
        <v>260</v>
      </c>
    </row>
    <row r="45" spans="1:12">
      <c r="A45" s="28" t="s">
        <v>16</v>
      </c>
      <c r="B45" s="28"/>
      <c r="C45" s="31">
        <f>17875+130</f>
        <v>18005</v>
      </c>
      <c r="D45" s="31">
        <v>18125</v>
      </c>
      <c r="E45" s="31"/>
      <c r="F45" s="31"/>
      <c r="G45" s="31"/>
      <c r="H45" s="31"/>
      <c r="I45" s="33">
        <f t="shared" si="1"/>
        <v>36130</v>
      </c>
    </row>
    <row r="46" spans="1:12">
      <c r="A46" s="28" t="s">
        <v>14</v>
      </c>
      <c r="B46" s="28"/>
      <c r="C46" s="31">
        <v>5568.75</v>
      </c>
      <c r="D46" s="31">
        <v>5568.75</v>
      </c>
      <c r="E46" s="31">
        <v>5568.75</v>
      </c>
      <c r="F46" s="31">
        <v>5568.75</v>
      </c>
      <c r="G46" s="31"/>
      <c r="H46" s="31"/>
      <c r="I46" s="33">
        <f t="shared" si="1"/>
        <v>22275</v>
      </c>
    </row>
    <row r="47" spans="1:12">
      <c r="A47" s="28" t="s">
        <v>17</v>
      </c>
      <c r="B47" s="28"/>
      <c r="C47" s="31">
        <v>-5568.75</v>
      </c>
      <c r="D47" s="31">
        <v>-5568.75</v>
      </c>
      <c r="E47" s="31">
        <v>-5568.75</v>
      </c>
      <c r="F47" s="31">
        <v>-5568.75</v>
      </c>
      <c r="G47" s="31"/>
      <c r="H47" s="31"/>
      <c r="I47" s="33">
        <f t="shared" si="1"/>
        <v>-22275</v>
      </c>
    </row>
    <row r="48" spans="1:12">
      <c r="A48" s="28" t="s">
        <v>15</v>
      </c>
      <c r="B48" s="28"/>
      <c r="C48" s="31">
        <f>6875+1031.25</f>
        <v>7906.25</v>
      </c>
      <c r="D48" s="31">
        <f>7250+1256.25</f>
        <v>8506.25</v>
      </c>
      <c r="E48" s="31"/>
      <c r="F48" s="31"/>
      <c r="G48" s="31"/>
      <c r="H48" s="31"/>
      <c r="I48" s="33">
        <f t="shared" si="1"/>
        <v>16412.5</v>
      </c>
    </row>
    <row r="49" spans="1:9">
      <c r="A49" s="28"/>
      <c r="B49" s="28"/>
      <c r="C49" s="32"/>
      <c r="D49" s="32"/>
      <c r="E49" s="32"/>
      <c r="F49" s="32"/>
      <c r="G49" s="32"/>
      <c r="H49" s="31"/>
      <c r="I49" s="34"/>
    </row>
    <row r="50" spans="1:9">
      <c r="A50" s="28"/>
      <c r="B50" s="28"/>
      <c r="C50" s="29">
        <f>SUM(C22:C49)</f>
        <v>67184.72</v>
      </c>
      <c r="D50" s="29">
        <f>SUM(D22:D49)</f>
        <v>69623.179999999993</v>
      </c>
      <c r="E50" s="29">
        <f>SUM(E22:E49)</f>
        <v>0</v>
      </c>
      <c r="F50" s="29">
        <f>SUM(F22:F49)</f>
        <v>0</v>
      </c>
      <c r="G50" s="29">
        <f>SUM(G22:G49)</f>
        <v>0</v>
      </c>
      <c r="H50" s="29"/>
      <c r="I50" s="29">
        <f>SUM(I22:I49)</f>
        <v>136807.9</v>
      </c>
    </row>
    <row r="51" spans="1:9">
      <c r="C51" s="27"/>
      <c r="D51" s="27"/>
      <c r="E51" s="27"/>
      <c r="F51" s="27"/>
      <c r="G51" s="27"/>
      <c r="H51" s="27"/>
      <c r="I51" s="27"/>
    </row>
    <row r="52" spans="1:9">
      <c r="A52" s="28" t="s">
        <v>13</v>
      </c>
      <c r="B52" s="28"/>
      <c r="C52" s="35">
        <f>C50-C14</f>
        <v>1057.2900000000081</v>
      </c>
      <c r="D52" s="35">
        <f>D50-D14</f>
        <v>0</v>
      </c>
      <c r="E52" s="35">
        <f>E50-E14</f>
        <v>0</v>
      </c>
      <c r="F52" s="35">
        <f>F50-F14</f>
        <v>0</v>
      </c>
      <c r="G52" s="35">
        <f>G50-G14</f>
        <v>0</v>
      </c>
      <c r="H52" s="28"/>
      <c r="I52" s="35">
        <f>I50-I14</f>
        <v>1057.2900000000081</v>
      </c>
    </row>
    <row r="53" spans="1:9">
      <c r="G53" s="26"/>
    </row>
  </sheetData>
  <pageMargins left="0.5" right="0.5" top="0.25" bottom="0.5" header="0.5" footer="0.25"/>
  <pageSetup scale="70" orientation="landscape" r:id="rId1"/>
  <headerFooter alignWithMargins="0">
    <oddFooter>&amp;L&amp;8&amp;Z&amp;F\&amp;A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/>
  </sheetViews>
  <sheetFormatPr defaultRowHeight="12.75"/>
  <cols>
    <col min="1" max="1" width="17" customWidth="1"/>
    <col min="2" max="2" width="16.5703125" customWidth="1"/>
    <col min="3" max="3" width="12.42578125" customWidth="1"/>
    <col min="4" max="4" width="13" customWidth="1"/>
    <col min="5" max="5" width="15.42578125" customWidth="1"/>
    <col min="6" max="6" width="13.28515625" customWidth="1"/>
    <col min="7" max="7" width="15.42578125" customWidth="1"/>
    <col min="9" max="9" width="17.42578125" customWidth="1"/>
    <col min="10" max="10" width="14.7109375" customWidth="1"/>
    <col min="11" max="11" width="14.5703125" customWidth="1"/>
    <col min="12" max="12" width="17.28515625" bestFit="1" customWidth="1"/>
  </cols>
  <sheetData>
    <row r="1" spans="1:12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>
      <c r="A4" s="3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>
      <c r="A5" s="3" t="s">
        <v>25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5.75">
      <c r="A8" s="4"/>
      <c r="B8" s="4"/>
      <c r="C8" s="5" t="s">
        <v>57</v>
      </c>
      <c r="D8" s="5"/>
      <c r="E8" s="5"/>
      <c r="F8" s="6"/>
      <c r="G8" s="6"/>
      <c r="H8" s="4"/>
      <c r="I8" s="4"/>
      <c r="J8" s="7" t="s">
        <v>11</v>
      </c>
      <c r="K8" s="4"/>
      <c r="L8" s="7" t="s">
        <v>12</v>
      </c>
    </row>
    <row r="9" spans="1:12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5.75">
      <c r="A10" s="4"/>
      <c r="B10" s="4"/>
      <c r="C10" s="7" t="s">
        <v>1</v>
      </c>
      <c r="D10" s="7" t="s">
        <v>1</v>
      </c>
      <c r="E10" s="7" t="s">
        <v>1</v>
      </c>
      <c r="F10" s="7" t="s">
        <v>2</v>
      </c>
      <c r="G10" s="7" t="s">
        <v>2</v>
      </c>
      <c r="H10" s="4"/>
      <c r="I10" s="4"/>
      <c r="J10" s="7" t="s">
        <v>3</v>
      </c>
      <c r="K10" s="7" t="s">
        <v>4</v>
      </c>
      <c r="L10" s="4"/>
    </row>
    <row r="11" spans="1:12" ht="15.75">
      <c r="A11" s="4"/>
      <c r="B11" s="4"/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4"/>
      <c r="I11" s="7" t="s">
        <v>6</v>
      </c>
      <c r="J11" s="7" t="s">
        <v>7</v>
      </c>
      <c r="K11" s="7" t="s">
        <v>7</v>
      </c>
      <c r="L11" s="7" t="s">
        <v>8</v>
      </c>
    </row>
    <row r="12" spans="1:12" ht="15.75">
      <c r="A12" s="8" t="s">
        <v>9</v>
      </c>
      <c r="B12" s="4"/>
      <c r="C12" s="11">
        <v>40908</v>
      </c>
      <c r="D12" s="11">
        <v>40999</v>
      </c>
      <c r="E12" s="11">
        <v>41090</v>
      </c>
      <c r="F12" s="11">
        <v>41182</v>
      </c>
      <c r="G12" s="11">
        <v>41274</v>
      </c>
      <c r="H12" s="10"/>
      <c r="I12" s="9">
        <v>2012</v>
      </c>
      <c r="J12" s="11">
        <v>41274</v>
      </c>
      <c r="K12" s="11">
        <v>40908</v>
      </c>
      <c r="L12" s="9">
        <v>2012</v>
      </c>
    </row>
    <row r="13" spans="1:12" ht="15.75">
      <c r="A13" s="4"/>
      <c r="B13" s="4"/>
      <c r="C13" s="4"/>
      <c r="D13" s="4"/>
      <c r="E13" s="4"/>
      <c r="F13" s="4"/>
      <c r="G13" s="4"/>
      <c r="H13" s="4"/>
      <c r="J13" s="4"/>
      <c r="K13" s="4"/>
      <c r="L13" s="12"/>
    </row>
    <row r="14" spans="1:12" ht="15.75">
      <c r="A14" s="4" t="s">
        <v>10</v>
      </c>
      <c r="B14" s="4"/>
      <c r="C14" s="13">
        <v>66127.429999999993</v>
      </c>
      <c r="D14" s="13">
        <f>66000+9191.93-5568.75</f>
        <v>69623.179999999993</v>
      </c>
      <c r="E14" s="13">
        <f>66000+10305.6-5568.75</f>
        <v>70736.850000000006</v>
      </c>
      <c r="F14" s="13"/>
      <c r="G14" s="13"/>
      <c r="H14" s="13"/>
      <c r="I14" s="13">
        <f>SUM(A14:H14)</f>
        <v>206487.46</v>
      </c>
      <c r="J14" s="13"/>
      <c r="K14" s="13">
        <v>66127.429999999993</v>
      </c>
      <c r="L14" s="14">
        <f>+I14+J14-K14</f>
        <v>140360.03</v>
      </c>
    </row>
    <row r="15" spans="1:12" ht="15.75">
      <c r="A15" s="4"/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2" ht="15.75">
      <c r="A16" s="4"/>
      <c r="B16" s="4"/>
      <c r="C16" s="15"/>
      <c r="D16" s="15"/>
      <c r="E16" s="15"/>
      <c r="F16" s="15"/>
      <c r="G16" s="15"/>
      <c r="H16" s="16"/>
      <c r="I16" s="15"/>
      <c r="J16" s="15"/>
      <c r="K16" s="15"/>
      <c r="L16" s="17"/>
    </row>
    <row r="17" spans="1:13" ht="15.75">
      <c r="A17" s="4"/>
      <c r="B17" s="4"/>
      <c r="C17" s="18"/>
      <c r="D17" s="18"/>
      <c r="E17" s="18"/>
      <c r="F17" s="18"/>
      <c r="G17" s="18"/>
      <c r="H17" s="4"/>
      <c r="I17" s="4"/>
      <c r="J17" s="18"/>
      <c r="K17" s="18"/>
      <c r="L17" s="19"/>
    </row>
    <row r="18" spans="1:13" ht="15.75">
      <c r="A18" s="20" t="s">
        <v>8</v>
      </c>
      <c r="B18" s="21"/>
      <c r="C18" s="22">
        <f t="shared" ref="C18:L18" si="0">+C14</f>
        <v>66127.429999999993</v>
      </c>
      <c r="D18" s="22">
        <f t="shared" si="0"/>
        <v>69623.179999999993</v>
      </c>
      <c r="E18" s="22">
        <f t="shared" si="0"/>
        <v>70736.850000000006</v>
      </c>
      <c r="F18" s="22">
        <f t="shared" si="0"/>
        <v>0</v>
      </c>
      <c r="G18" s="22">
        <f t="shared" si="0"/>
        <v>0</v>
      </c>
      <c r="H18" s="22">
        <f t="shared" si="0"/>
        <v>0</v>
      </c>
      <c r="I18" s="22">
        <f t="shared" si="0"/>
        <v>206487.46</v>
      </c>
      <c r="J18" s="22">
        <f t="shared" si="0"/>
        <v>0</v>
      </c>
      <c r="K18" s="22">
        <f t="shared" si="0"/>
        <v>66127.429999999993</v>
      </c>
      <c r="L18" s="22">
        <f t="shared" si="0"/>
        <v>140360.03</v>
      </c>
    </row>
    <row r="19" spans="1:13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3" ht="15.75">
      <c r="A20" s="4"/>
      <c r="B20" s="4"/>
      <c r="C20" s="13"/>
      <c r="D20" s="4"/>
      <c r="E20" s="4"/>
      <c r="F20" s="18"/>
      <c r="G20" s="18"/>
      <c r="H20" s="4"/>
      <c r="I20" s="4"/>
      <c r="J20" s="4"/>
      <c r="K20" s="4"/>
      <c r="L20" s="23"/>
    </row>
    <row r="21" spans="1:13" ht="15.75">
      <c r="A21" s="24"/>
      <c r="B21" s="4"/>
      <c r="C21" s="4"/>
      <c r="D21" s="4"/>
      <c r="E21" s="4"/>
      <c r="F21" s="25"/>
      <c r="G21" s="25"/>
      <c r="H21" s="4"/>
      <c r="I21" s="4"/>
      <c r="J21" s="4"/>
      <c r="K21" s="4"/>
      <c r="L21" s="4"/>
    </row>
    <row r="22" spans="1:13" ht="15.75">
      <c r="A22" s="28" t="s">
        <v>31</v>
      </c>
      <c r="B22" s="28"/>
      <c r="C22" s="29">
        <v>187.5</v>
      </c>
      <c r="D22" s="29">
        <v>187.5</v>
      </c>
      <c r="E22" s="29">
        <v>187.5</v>
      </c>
      <c r="F22" s="29"/>
      <c r="G22" s="29"/>
      <c r="H22" s="29"/>
      <c r="I22" s="30">
        <f t="shared" ref="I22:I48" si="1">SUM(C22:G22)</f>
        <v>562.5</v>
      </c>
      <c r="J22" s="4"/>
      <c r="K22" t="s">
        <v>27</v>
      </c>
      <c r="L22" s="41"/>
    </row>
    <row r="23" spans="1:13">
      <c r="A23" s="28" t="s">
        <v>37</v>
      </c>
      <c r="B23" s="28"/>
      <c r="C23" s="31">
        <v>187.5</v>
      </c>
      <c r="D23" s="31">
        <v>187.5</v>
      </c>
      <c r="E23" s="31">
        <v>187.5</v>
      </c>
      <c r="F23" s="31"/>
      <c r="G23" s="31"/>
      <c r="H23" s="31"/>
      <c r="I23" s="33">
        <f t="shared" ref="I23" si="2">SUM(C23:G23)</f>
        <v>562.5</v>
      </c>
      <c r="K23" t="s">
        <v>26</v>
      </c>
      <c r="L23" s="36">
        <f>-K14</f>
        <v>-66127.429999999993</v>
      </c>
      <c r="M23" t="s">
        <v>63</v>
      </c>
    </row>
    <row r="24" spans="1:13">
      <c r="A24" s="28" t="s">
        <v>32</v>
      </c>
      <c r="B24" s="28"/>
      <c r="C24" s="29">
        <v>4464.3599999999997</v>
      </c>
      <c r="D24" s="29">
        <v>6996.27</v>
      </c>
      <c r="E24" s="29">
        <v>6886.81</v>
      </c>
      <c r="F24" s="29"/>
      <c r="G24" s="29"/>
      <c r="H24" s="29"/>
      <c r="I24" s="30">
        <f t="shared" si="1"/>
        <v>18347.440000000002</v>
      </c>
      <c r="K24" t="s">
        <v>26</v>
      </c>
      <c r="L24" s="36">
        <v>-5568.75</v>
      </c>
      <c r="M24" t="s">
        <v>64</v>
      </c>
    </row>
    <row r="25" spans="1:13">
      <c r="A25" s="28" t="s">
        <v>34</v>
      </c>
      <c r="B25" s="28"/>
      <c r="C25" s="29">
        <v>162.5</v>
      </c>
      <c r="D25" s="29">
        <v>162.5</v>
      </c>
      <c r="E25" s="29">
        <v>162.5</v>
      </c>
      <c r="F25" s="29"/>
      <c r="G25" s="29"/>
      <c r="H25" s="29"/>
      <c r="I25" s="30">
        <f t="shared" ref="I25:I44" si="3">SUM(C25:G25)</f>
        <v>487.5</v>
      </c>
      <c r="K25" t="s">
        <v>28</v>
      </c>
      <c r="L25" s="36">
        <v>22000</v>
      </c>
      <c r="M25" s="40" t="s">
        <v>61</v>
      </c>
    </row>
    <row r="26" spans="1:13">
      <c r="A26" s="28" t="s">
        <v>35</v>
      </c>
      <c r="B26" s="28"/>
      <c r="C26" s="29">
        <v>195.5</v>
      </c>
      <c r="D26" s="29">
        <v>187.5</v>
      </c>
      <c r="E26" s="29">
        <v>187.5</v>
      </c>
      <c r="F26" s="29"/>
      <c r="G26" s="29"/>
      <c r="H26" s="29"/>
      <c r="I26" s="30">
        <f t="shared" si="3"/>
        <v>570.5</v>
      </c>
      <c r="K26" t="s">
        <v>29</v>
      </c>
      <c r="L26" s="41">
        <v>5696.18</v>
      </c>
    </row>
    <row r="27" spans="1:13">
      <c r="A27" s="28" t="s">
        <v>38</v>
      </c>
      <c r="B27" s="28"/>
      <c r="C27" s="29">
        <v>3003.47</v>
      </c>
      <c r="D27" s="29">
        <v>2666.79</v>
      </c>
      <c r="E27" s="29">
        <v>2617.69</v>
      </c>
      <c r="F27" s="29"/>
      <c r="G27" s="29"/>
      <c r="H27" s="29"/>
      <c r="I27" s="30">
        <f t="shared" si="3"/>
        <v>8287.9500000000007</v>
      </c>
      <c r="K27" t="s">
        <v>18</v>
      </c>
      <c r="L27" s="37">
        <v>-22275</v>
      </c>
    </row>
    <row r="28" spans="1:13">
      <c r="A28" s="28" t="s">
        <v>39</v>
      </c>
      <c r="B28" s="28"/>
      <c r="C28" s="31">
        <v>3356.82</v>
      </c>
      <c r="D28" s="31">
        <v>3097.06</v>
      </c>
      <c r="E28" s="31">
        <v>4004.21</v>
      </c>
      <c r="F28" s="31"/>
      <c r="G28" s="31"/>
      <c r="H28" s="31"/>
      <c r="I28" s="33">
        <f t="shared" si="3"/>
        <v>10458.09</v>
      </c>
      <c r="K28" s="38" t="s">
        <v>30</v>
      </c>
      <c r="L28" s="36">
        <f>SUM(L22:L27)</f>
        <v>-66275</v>
      </c>
    </row>
    <row r="29" spans="1:13">
      <c r="A29" s="28" t="s">
        <v>40</v>
      </c>
      <c r="B29" s="28"/>
      <c r="C29" s="31">
        <v>2095.5500000000002</v>
      </c>
      <c r="D29" s="31">
        <v>1783.1</v>
      </c>
      <c r="E29" s="31">
        <v>1847.63</v>
      </c>
      <c r="F29" s="31"/>
      <c r="G29" s="31"/>
      <c r="H29" s="31"/>
      <c r="I29" s="33">
        <f t="shared" si="3"/>
        <v>5726.2800000000007</v>
      </c>
    </row>
    <row r="30" spans="1:13">
      <c r="A30" s="28" t="s">
        <v>41</v>
      </c>
      <c r="B30" s="28"/>
      <c r="C30" s="31">
        <v>2596.17</v>
      </c>
      <c r="D30" s="31">
        <v>2531.16</v>
      </c>
      <c r="E30" s="31">
        <v>2763.53</v>
      </c>
      <c r="F30" s="31"/>
      <c r="G30" s="31"/>
      <c r="H30" s="31"/>
      <c r="I30" s="33">
        <f t="shared" si="3"/>
        <v>7890.8600000000006</v>
      </c>
    </row>
    <row r="31" spans="1:13">
      <c r="A31" s="28" t="s">
        <v>42</v>
      </c>
      <c r="B31" s="28"/>
      <c r="C31" s="31">
        <v>187.5</v>
      </c>
      <c r="D31" s="31">
        <v>187.5</v>
      </c>
      <c r="E31" s="31">
        <v>187.5</v>
      </c>
      <c r="F31" s="31"/>
      <c r="G31" s="31"/>
      <c r="H31" s="31"/>
      <c r="I31" s="33">
        <f t="shared" si="3"/>
        <v>562.5</v>
      </c>
      <c r="K31" s="39" t="s">
        <v>19</v>
      </c>
    </row>
    <row r="32" spans="1:13">
      <c r="A32" s="28" t="s">
        <v>43</v>
      </c>
      <c r="B32" s="28"/>
      <c r="C32" s="29">
        <v>1606.1</v>
      </c>
      <c r="D32" s="29">
        <v>1587.55</v>
      </c>
      <c r="E32" s="29">
        <v>1681.23</v>
      </c>
      <c r="F32" s="29"/>
      <c r="G32" s="29"/>
      <c r="H32" s="29"/>
      <c r="I32" s="30">
        <f t="shared" si="3"/>
        <v>4874.8799999999992</v>
      </c>
      <c r="K32" t="s">
        <v>20</v>
      </c>
      <c r="L32" s="36">
        <f>-L23</f>
        <v>66127.429999999993</v>
      </c>
    </row>
    <row r="33" spans="1:12">
      <c r="A33" s="28" t="s">
        <v>44</v>
      </c>
      <c r="B33" s="28"/>
      <c r="C33" s="31">
        <v>187.5</v>
      </c>
      <c r="D33" s="31">
        <v>187.5</v>
      </c>
      <c r="E33" s="31">
        <v>187.5</v>
      </c>
      <c r="F33" s="31"/>
      <c r="G33" s="31"/>
      <c r="H33" s="31"/>
      <c r="I33" s="33">
        <f t="shared" si="3"/>
        <v>562.5</v>
      </c>
      <c r="K33" t="s">
        <v>21</v>
      </c>
      <c r="L33" s="37">
        <f>-L24</f>
        <v>5568.75</v>
      </c>
    </row>
    <row r="34" spans="1:12">
      <c r="A34" s="28" t="s">
        <v>45</v>
      </c>
      <c r="B34" s="28"/>
      <c r="C34" s="31">
        <v>187.5</v>
      </c>
      <c r="D34" s="31">
        <v>187.5</v>
      </c>
      <c r="E34" s="31">
        <v>187.5</v>
      </c>
      <c r="F34" s="31"/>
      <c r="G34" s="31"/>
      <c r="H34" s="31"/>
      <c r="I34" s="33">
        <f t="shared" si="3"/>
        <v>562.5</v>
      </c>
      <c r="K34" s="40" t="s">
        <v>22</v>
      </c>
      <c r="L34" s="36">
        <f>SUM(L32:L33)</f>
        <v>71696.179999999993</v>
      </c>
    </row>
    <row r="35" spans="1:12">
      <c r="A35" s="28" t="s">
        <v>46</v>
      </c>
      <c r="B35" s="28"/>
      <c r="C35" s="29">
        <v>5200</v>
      </c>
      <c r="D35" s="29">
        <v>4225</v>
      </c>
      <c r="E35" s="29">
        <v>3575</v>
      </c>
      <c r="F35" s="29"/>
      <c r="G35" s="29"/>
      <c r="H35" s="29"/>
      <c r="I35" s="30">
        <f t="shared" si="3"/>
        <v>13000</v>
      </c>
    </row>
    <row r="36" spans="1:12">
      <c r="A36" s="28" t="s">
        <v>47</v>
      </c>
      <c r="B36" s="28"/>
      <c r="C36" s="29">
        <v>7800</v>
      </c>
      <c r="D36" s="29">
        <v>8287.5</v>
      </c>
      <c r="E36" s="29">
        <v>8460</v>
      </c>
      <c r="F36" s="29"/>
      <c r="G36" s="29"/>
      <c r="H36" s="29"/>
      <c r="I36" s="30">
        <f t="shared" si="3"/>
        <v>24547.5</v>
      </c>
      <c r="K36" s="40" t="s">
        <v>54</v>
      </c>
    </row>
    <row r="37" spans="1:12">
      <c r="A37" s="28" t="s">
        <v>48</v>
      </c>
      <c r="B37" s="28"/>
      <c r="C37" s="29">
        <v>6681.5</v>
      </c>
      <c r="D37" s="29">
        <v>7398</v>
      </c>
      <c r="E37" s="29">
        <v>7803</v>
      </c>
      <c r="F37" s="29"/>
      <c r="G37" s="29"/>
      <c r="H37" s="29"/>
      <c r="I37" s="30">
        <f t="shared" si="3"/>
        <v>21882.5</v>
      </c>
      <c r="K37" s="40" t="s">
        <v>23</v>
      </c>
    </row>
    <row r="38" spans="1:12">
      <c r="A38" s="28" t="s">
        <v>36</v>
      </c>
      <c r="B38" s="28"/>
      <c r="C38" s="29">
        <v>2112.5</v>
      </c>
      <c r="D38" s="29">
        <v>2112.5</v>
      </c>
      <c r="E38" s="29">
        <v>2112.5</v>
      </c>
      <c r="F38" s="29"/>
      <c r="G38" s="29"/>
      <c r="H38" s="29"/>
      <c r="I38" s="30">
        <f t="shared" si="3"/>
        <v>6337.5</v>
      </c>
      <c r="K38" s="40" t="s">
        <v>55</v>
      </c>
    </row>
    <row r="39" spans="1:12">
      <c r="A39" s="28" t="s">
        <v>49</v>
      </c>
      <c r="B39" s="28"/>
      <c r="C39" s="31">
        <v>162.5</v>
      </c>
      <c r="D39" s="31">
        <v>162.5</v>
      </c>
      <c r="E39" s="31">
        <v>162.5</v>
      </c>
      <c r="F39" s="31"/>
      <c r="G39" s="31"/>
      <c r="H39" s="31"/>
      <c r="I39" s="33">
        <f t="shared" si="3"/>
        <v>487.5</v>
      </c>
      <c r="K39" s="40" t="s">
        <v>24</v>
      </c>
    </row>
    <row r="40" spans="1:12">
      <c r="A40" s="28" t="s">
        <v>50</v>
      </c>
      <c r="B40" s="28"/>
      <c r="C40" s="31">
        <v>187.5</v>
      </c>
      <c r="D40" s="31">
        <v>187.5</v>
      </c>
      <c r="E40" s="31">
        <v>187.5</v>
      </c>
      <c r="F40" s="31"/>
      <c r="G40" s="31"/>
      <c r="H40" s="31"/>
      <c r="I40" s="33">
        <f t="shared" si="3"/>
        <v>562.5</v>
      </c>
      <c r="K40" s="40" t="s">
        <v>56</v>
      </c>
    </row>
    <row r="41" spans="1:12">
      <c r="A41" s="28" t="s">
        <v>51</v>
      </c>
      <c r="B41" s="28"/>
      <c r="C41" s="31">
        <v>162.5</v>
      </c>
      <c r="D41" s="31">
        <v>162.5</v>
      </c>
      <c r="E41" s="31">
        <v>162.5</v>
      </c>
      <c r="F41" s="31"/>
      <c r="G41" s="31"/>
      <c r="H41" s="31"/>
      <c r="I41" s="33">
        <f t="shared" si="3"/>
        <v>487.5</v>
      </c>
    </row>
    <row r="42" spans="1:12">
      <c r="A42" s="28" t="s">
        <v>52</v>
      </c>
      <c r="B42" s="28"/>
      <c r="C42" s="29">
        <v>235.5</v>
      </c>
      <c r="D42" s="29">
        <v>219.5</v>
      </c>
      <c r="E42" s="29">
        <v>211.5</v>
      </c>
      <c r="F42" s="29"/>
      <c r="G42" s="29"/>
      <c r="H42" s="29"/>
      <c r="I42" s="30">
        <f t="shared" si="3"/>
        <v>666.5</v>
      </c>
    </row>
    <row r="43" spans="1:12">
      <c r="A43" s="28" t="s">
        <v>53</v>
      </c>
      <c r="B43" s="28"/>
      <c r="C43" s="31">
        <v>178.5</v>
      </c>
      <c r="D43" s="31">
        <v>162.5</v>
      </c>
      <c r="E43" s="31">
        <v>162.5</v>
      </c>
      <c r="F43" s="31"/>
      <c r="G43" s="31"/>
      <c r="H43" s="31"/>
      <c r="I43" s="33">
        <f t="shared" si="3"/>
        <v>503.5</v>
      </c>
      <c r="K43" s="44" t="s">
        <v>62</v>
      </c>
      <c r="L43" s="44"/>
    </row>
    <row r="44" spans="1:12">
      <c r="A44" s="28" t="s">
        <v>33</v>
      </c>
      <c r="B44" s="28"/>
      <c r="C44" s="29">
        <v>135</v>
      </c>
      <c r="D44" s="29">
        <v>125</v>
      </c>
      <c r="E44" s="29">
        <v>205</v>
      </c>
      <c r="F44" s="29"/>
      <c r="G44" s="29"/>
      <c r="H44" s="29"/>
      <c r="I44" s="30">
        <f t="shared" si="3"/>
        <v>465</v>
      </c>
      <c r="K44" s="44"/>
      <c r="L44" s="44"/>
    </row>
    <row r="45" spans="1:12">
      <c r="A45" s="28" t="s">
        <v>16</v>
      </c>
      <c r="B45" s="28"/>
      <c r="C45" s="31">
        <f>17875+130</f>
        <v>18005</v>
      </c>
      <c r="D45" s="31">
        <v>18125</v>
      </c>
      <c r="E45" s="31">
        <v>18125</v>
      </c>
      <c r="F45" s="31"/>
      <c r="G45" s="31"/>
      <c r="H45" s="31"/>
      <c r="I45" s="33">
        <f t="shared" si="1"/>
        <v>54255</v>
      </c>
    </row>
    <row r="46" spans="1:12">
      <c r="A46" s="28" t="s">
        <v>14</v>
      </c>
      <c r="B46" s="28"/>
      <c r="C46" s="31">
        <v>5568.75</v>
      </c>
      <c r="D46" s="31">
        <v>5568.75</v>
      </c>
      <c r="E46" s="31">
        <v>5568.75</v>
      </c>
      <c r="F46" s="31">
        <v>5568.75</v>
      </c>
      <c r="G46" s="31"/>
      <c r="H46" s="31"/>
      <c r="I46" s="33">
        <f t="shared" si="1"/>
        <v>22275</v>
      </c>
    </row>
    <row r="47" spans="1:12">
      <c r="A47" s="28" t="s">
        <v>17</v>
      </c>
      <c r="B47" s="28"/>
      <c r="C47" s="31">
        <v>-5568.75</v>
      </c>
      <c r="D47" s="31">
        <v>-5568.75</v>
      </c>
      <c r="E47" s="31">
        <v>-5568.75</v>
      </c>
      <c r="F47" s="31">
        <v>-5568.75</v>
      </c>
      <c r="G47" s="31"/>
      <c r="H47" s="31"/>
      <c r="I47" s="33">
        <f t="shared" si="1"/>
        <v>-22275</v>
      </c>
    </row>
    <row r="48" spans="1:12">
      <c r="A48" s="28" t="s">
        <v>15</v>
      </c>
      <c r="B48" s="28"/>
      <c r="C48" s="31">
        <f>6875+1031.25</f>
        <v>7906.25</v>
      </c>
      <c r="D48" s="31">
        <f>7250+1256.25</f>
        <v>8506.25</v>
      </c>
      <c r="E48" s="31">
        <f>7375+1106.25</f>
        <v>8481.25</v>
      </c>
      <c r="F48" s="31"/>
      <c r="G48" s="31"/>
      <c r="H48" s="31"/>
      <c r="I48" s="33">
        <f t="shared" si="1"/>
        <v>24893.75</v>
      </c>
    </row>
    <row r="49" spans="1:9">
      <c r="A49" s="28"/>
      <c r="B49" s="28"/>
      <c r="C49" s="32"/>
      <c r="D49" s="32"/>
      <c r="E49" s="32"/>
      <c r="F49" s="32"/>
      <c r="G49" s="32"/>
      <c r="H49" s="31"/>
      <c r="I49" s="34"/>
    </row>
    <row r="50" spans="1:9">
      <c r="A50" s="28"/>
      <c r="B50" s="28"/>
      <c r="C50" s="29">
        <f>SUM(C22:C49)</f>
        <v>67184.72</v>
      </c>
      <c r="D50" s="29">
        <f>SUM(D22:D49)</f>
        <v>69623.179999999993</v>
      </c>
      <c r="E50" s="29">
        <f>SUM(E22:E49)</f>
        <v>70736.850000000006</v>
      </c>
      <c r="F50" s="29">
        <f>SUM(F22:F49)</f>
        <v>0</v>
      </c>
      <c r="G50" s="29">
        <f>SUM(G22:G49)</f>
        <v>0</v>
      </c>
      <c r="H50" s="29"/>
      <c r="I50" s="29">
        <f>SUM(I22:I49)</f>
        <v>207544.75</v>
      </c>
    </row>
    <row r="51" spans="1:9">
      <c r="C51" s="27"/>
      <c r="D51" s="27"/>
      <c r="E51" s="27"/>
      <c r="F51" s="27"/>
      <c r="G51" s="27"/>
      <c r="H51" s="27"/>
      <c r="I51" s="27"/>
    </row>
    <row r="52" spans="1:9">
      <c r="A52" s="28" t="s">
        <v>13</v>
      </c>
      <c r="B52" s="28"/>
      <c r="C52" s="35">
        <f>C50-C14</f>
        <v>1057.2900000000081</v>
      </c>
      <c r="D52" s="35">
        <f>D50-D14</f>
        <v>0</v>
      </c>
      <c r="E52" s="35">
        <f>E50-E14</f>
        <v>0</v>
      </c>
      <c r="F52" s="35">
        <f>F50-F14</f>
        <v>0</v>
      </c>
      <c r="G52" s="35">
        <f>G50-G14</f>
        <v>0</v>
      </c>
      <c r="H52" s="28"/>
      <c r="I52" s="35">
        <f>I50-I14</f>
        <v>1057.2900000000081</v>
      </c>
    </row>
    <row r="53" spans="1:9">
      <c r="G53" s="26"/>
    </row>
  </sheetData>
  <mergeCells count="1">
    <mergeCell ref="K43:L44"/>
  </mergeCells>
  <pageMargins left="0.5" right="0.5" top="0.25" bottom="0.5" header="0.5" footer="0.25"/>
  <pageSetup scale="70" orientation="landscape" r:id="rId1"/>
  <headerFooter alignWithMargins="0">
    <oddFooter>&amp;L&amp;8&amp;Z&amp;F\&amp;A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A14" zoomScaleNormal="100" workbookViewId="0">
      <selection activeCell="M23" sqref="M23:M25"/>
    </sheetView>
  </sheetViews>
  <sheetFormatPr defaultRowHeight="12.75"/>
  <cols>
    <col min="1" max="1" width="17" customWidth="1"/>
    <col min="2" max="2" width="16.5703125" customWidth="1"/>
    <col min="3" max="3" width="12.42578125" customWidth="1"/>
    <col min="4" max="4" width="13" customWidth="1"/>
    <col min="5" max="5" width="15.42578125" customWidth="1"/>
    <col min="6" max="6" width="13.28515625" customWidth="1"/>
    <col min="7" max="7" width="15.42578125" customWidth="1"/>
    <col min="9" max="9" width="17.42578125" customWidth="1"/>
    <col min="10" max="10" width="14.7109375" customWidth="1"/>
    <col min="11" max="11" width="14.5703125" customWidth="1"/>
    <col min="12" max="12" width="17.28515625" bestFit="1" customWidth="1"/>
    <col min="15" max="15" width="11.28515625" bestFit="1" customWidth="1"/>
  </cols>
  <sheetData>
    <row r="1" spans="1:12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>
      <c r="A4" s="3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>
      <c r="A5" s="3" t="s">
        <v>25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5.75">
      <c r="A8" s="4"/>
      <c r="B8" s="4"/>
      <c r="C8" s="5" t="s">
        <v>57</v>
      </c>
      <c r="D8" s="5"/>
      <c r="E8" s="5"/>
      <c r="F8" s="6"/>
      <c r="G8" s="6"/>
      <c r="H8" s="4"/>
      <c r="I8" s="4"/>
      <c r="J8" s="7" t="s">
        <v>11</v>
      </c>
      <c r="K8" s="4"/>
      <c r="L8" s="7" t="s">
        <v>12</v>
      </c>
    </row>
    <row r="9" spans="1:12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5.75">
      <c r="A10" s="4"/>
      <c r="B10" s="4"/>
      <c r="C10" s="7" t="s">
        <v>1</v>
      </c>
      <c r="D10" s="7" t="s">
        <v>1</v>
      </c>
      <c r="E10" s="7" t="s">
        <v>1</v>
      </c>
      <c r="F10" s="7" t="s">
        <v>2</v>
      </c>
      <c r="G10" s="7" t="s">
        <v>2</v>
      </c>
      <c r="H10" s="4"/>
      <c r="I10" s="4"/>
      <c r="J10" s="7" t="s">
        <v>3</v>
      </c>
      <c r="K10" s="7" t="s">
        <v>4</v>
      </c>
      <c r="L10" s="4"/>
    </row>
    <row r="11" spans="1:12" ht="15.75">
      <c r="A11" s="4"/>
      <c r="B11" s="4"/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4"/>
      <c r="I11" s="7" t="s">
        <v>6</v>
      </c>
      <c r="J11" s="7" t="s">
        <v>7</v>
      </c>
      <c r="K11" s="7" t="s">
        <v>7</v>
      </c>
      <c r="L11" s="7" t="s">
        <v>8</v>
      </c>
    </row>
    <row r="12" spans="1:12" ht="15.75">
      <c r="A12" s="8" t="s">
        <v>9</v>
      </c>
      <c r="B12" s="4"/>
      <c r="C12" s="11">
        <v>40908</v>
      </c>
      <c r="D12" s="11">
        <v>40999</v>
      </c>
      <c r="E12" s="11">
        <v>41090</v>
      </c>
      <c r="F12" s="11">
        <v>41182</v>
      </c>
      <c r="G12" s="11">
        <v>41274</v>
      </c>
      <c r="H12" s="10"/>
      <c r="I12" s="9">
        <v>2012</v>
      </c>
      <c r="J12" s="11">
        <v>41090</v>
      </c>
      <c r="K12" s="11">
        <v>40908</v>
      </c>
      <c r="L12" s="9">
        <v>2012</v>
      </c>
    </row>
    <row r="13" spans="1:12" ht="15.75">
      <c r="A13" s="4"/>
      <c r="B13" s="4"/>
      <c r="C13" s="4"/>
      <c r="D13" s="4"/>
      <c r="E13" s="4"/>
      <c r="F13" s="4"/>
      <c r="G13" s="4"/>
      <c r="H13" s="4"/>
      <c r="J13" s="4"/>
      <c r="K13" s="4"/>
      <c r="L13" s="12"/>
    </row>
    <row r="14" spans="1:12" ht="15.75">
      <c r="A14" s="4" t="s">
        <v>10</v>
      </c>
      <c r="B14" s="4"/>
      <c r="C14" s="13">
        <v>66127.429999999993</v>
      </c>
      <c r="D14" s="13">
        <f>66000+9191.93-5568.75</f>
        <v>69623.179999999993</v>
      </c>
      <c r="E14" s="13">
        <f>44000-5568.75</f>
        <v>38431.25</v>
      </c>
      <c r="F14" s="13"/>
      <c r="G14" s="13"/>
      <c r="H14" s="13"/>
      <c r="I14" s="13">
        <f>SUM(A14:H14)</f>
        <v>174181.86</v>
      </c>
      <c r="J14" s="13">
        <f>22000+10305.6</f>
        <v>32305.599999999999</v>
      </c>
      <c r="K14" s="13">
        <v>66127.429999999993</v>
      </c>
      <c r="L14" s="14">
        <f>+I14+J14-K14</f>
        <v>140360.03</v>
      </c>
    </row>
    <row r="15" spans="1:12" ht="15.75">
      <c r="A15" s="4"/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2" ht="15.75">
      <c r="A16" s="4"/>
      <c r="B16" s="4"/>
      <c r="C16" s="15"/>
      <c r="D16" s="15"/>
      <c r="E16" s="15"/>
      <c r="F16" s="15"/>
      <c r="G16" s="15"/>
      <c r="H16" s="16"/>
      <c r="I16" s="15"/>
      <c r="J16" s="15"/>
      <c r="K16" s="15"/>
      <c r="L16" s="17"/>
    </row>
    <row r="17" spans="1:15" ht="15.75">
      <c r="A17" s="4"/>
      <c r="B17" s="4"/>
      <c r="C17" s="18"/>
      <c r="D17" s="18"/>
      <c r="E17" s="18"/>
      <c r="F17" s="18"/>
      <c r="G17" s="18"/>
      <c r="H17" s="4"/>
      <c r="I17" s="4"/>
      <c r="J17" s="18"/>
      <c r="K17" s="18"/>
      <c r="L17" s="19"/>
    </row>
    <row r="18" spans="1:15" ht="15.75">
      <c r="A18" s="20" t="s">
        <v>8</v>
      </c>
      <c r="B18" s="21"/>
      <c r="C18" s="22">
        <f t="shared" ref="C18:L18" si="0">+C14</f>
        <v>66127.429999999993</v>
      </c>
      <c r="D18" s="22">
        <f t="shared" si="0"/>
        <v>69623.179999999993</v>
      </c>
      <c r="E18" s="22">
        <f t="shared" si="0"/>
        <v>38431.25</v>
      </c>
      <c r="F18" s="22">
        <f t="shared" si="0"/>
        <v>0</v>
      </c>
      <c r="G18" s="22">
        <f t="shared" si="0"/>
        <v>0</v>
      </c>
      <c r="H18" s="22">
        <f t="shared" si="0"/>
        <v>0</v>
      </c>
      <c r="I18" s="22">
        <f t="shared" si="0"/>
        <v>174181.86</v>
      </c>
      <c r="J18" s="22">
        <f t="shared" si="0"/>
        <v>32305.599999999999</v>
      </c>
      <c r="K18" s="22">
        <f t="shared" si="0"/>
        <v>66127.429999999993</v>
      </c>
      <c r="L18" s="22">
        <f t="shared" si="0"/>
        <v>140360.03</v>
      </c>
    </row>
    <row r="19" spans="1:15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5" ht="15.75">
      <c r="A20" s="4"/>
      <c r="B20" s="4"/>
      <c r="C20" s="13"/>
      <c r="D20" s="4"/>
      <c r="E20" s="4"/>
      <c r="F20" s="18"/>
      <c r="G20" s="18"/>
      <c r="H20" s="4"/>
      <c r="I20" s="4"/>
      <c r="J20" s="4"/>
      <c r="K20" s="4"/>
      <c r="L20" s="23"/>
    </row>
    <row r="21" spans="1:15" ht="15.75">
      <c r="A21" s="24"/>
      <c r="B21" s="4"/>
      <c r="C21" s="4"/>
      <c r="D21" s="4"/>
      <c r="E21" s="4"/>
      <c r="F21" s="25"/>
      <c r="G21" s="25"/>
      <c r="H21" s="4"/>
      <c r="I21" s="4"/>
      <c r="J21" s="4"/>
      <c r="K21" s="4"/>
      <c r="L21" s="4"/>
    </row>
    <row r="22" spans="1:15" ht="15.75">
      <c r="A22" s="28" t="s">
        <v>31</v>
      </c>
      <c r="B22" s="28"/>
      <c r="C22" s="29">
        <v>187.5</v>
      </c>
      <c r="D22" s="29">
        <v>187.5</v>
      </c>
      <c r="E22" s="29">
        <v>187.5</v>
      </c>
      <c r="F22" s="29"/>
      <c r="G22" s="29"/>
      <c r="H22" s="29"/>
      <c r="I22" s="30">
        <f t="shared" ref="I22:I48" si="1">SUM(C22:G22)</f>
        <v>562.5</v>
      </c>
      <c r="J22" s="4"/>
      <c r="K22" t="s">
        <v>58</v>
      </c>
      <c r="L22" s="41">
        <v>190888.11</v>
      </c>
    </row>
    <row r="23" spans="1:15">
      <c r="A23" s="28" t="s">
        <v>37</v>
      </c>
      <c r="B23" s="28"/>
      <c r="C23" s="31">
        <v>187.5</v>
      </c>
      <c r="D23" s="31">
        <v>187.5</v>
      </c>
      <c r="E23" s="31">
        <v>187.5</v>
      </c>
      <c r="F23" s="31"/>
      <c r="G23" s="31"/>
      <c r="H23" s="31"/>
      <c r="I23" s="33">
        <f t="shared" ref="I23" si="2">SUM(C23:G23)</f>
        <v>562.5</v>
      </c>
      <c r="K23" t="s">
        <v>26</v>
      </c>
      <c r="L23" s="36">
        <f>-K14</f>
        <v>-66127.429999999993</v>
      </c>
      <c r="M23" t="s">
        <v>63</v>
      </c>
    </row>
    <row r="24" spans="1:15">
      <c r="A24" s="28" t="s">
        <v>32</v>
      </c>
      <c r="B24" s="28"/>
      <c r="C24" s="29">
        <v>4464.3599999999997</v>
      </c>
      <c r="D24" s="29">
        <v>6996.27</v>
      </c>
      <c r="E24" s="29">
        <v>6886.81</v>
      </c>
      <c r="F24" s="29"/>
      <c r="G24" s="29"/>
      <c r="H24" s="29"/>
      <c r="I24" s="30">
        <f t="shared" si="1"/>
        <v>18347.440000000002</v>
      </c>
      <c r="K24" t="s">
        <v>26</v>
      </c>
      <c r="L24" s="36">
        <v>-5568.75</v>
      </c>
      <c r="M24" t="s">
        <v>64</v>
      </c>
    </row>
    <row r="25" spans="1:15">
      <c r="A25" s="28" t="s">
        <v>34</v>
      </c>
      <c r="B25" s="28"/>
      <c r="C25" s="29">
        <v>162.5</v>
      </c>
      <c r="D25" s="29">
        <v>162.5</v>
      </c>
      <c r="E25" s="29">
        <v>162.5</v>
      </c>
      <c r="F25" s="29"/>
      <c r="G25" s="29"/>
      <c r="H25" s="29"/>
      <c r="I25" s="30">
        <f t="shared" ref="I25:I44" si="3">SUM(C25:G25)</f>
        <v>487.5</v>
      </c>
      <c r="K25" t="s">
        <v>59</v>
      </c>
      <c r="L25" s="36">
        <v>22000</v>
      </c>
      <c r="M25" s="40" t="s">
        <v>61</v>
      </c>
    </row>
    <row r="26" spans="1:15">
      <c r="A26" s="28" t="s">
        <v>35</v>
      </c>
      <c r="B26" s="28"/>
      <c r="C26" s="29">
        <v>195.5</v>
      </c>
      <c r="D26" s="29">
        <v>187.5</v>
      </c>
      <c r="E26" s="29">
        <v>187.5</v>
      </c>
      <c r="F26" s="29"/>
      <c r="G26" s="29"/>
      <c r="H26" s="29"/>
      <c r="I26" s="30">
        <f t="shared" si="3"/>
        <v>570.5</v>
      </c>
      <c r="K26" s="40" t="s">
        <v>60</v>
      </c>
      <c r="L26" s="36">
        <v>10305.6</v>
      </c>
    </row>
    <row r="27" spans="1:15">
      <c r="A27" s="28" t="s">
        <v>38</v>
      </c>
      <c r="B27" s="28"/>
      <c r="C27" s="29">
        <v>3003.47</v>
      </c>
      <c r="D27" s="29">
        <v>2666.79</v>
      </c>
      <c r="E27" s="29">
        <v>2617.69</v>
      </c>
      <c r="F27" s="29"/>
      <c r="G27" s="29"/>
      <c r="H27" s="29"/>
      <c r="I27" s="30">
        <f t="shared" si="3"/>
        <v>8287.9500000000007</v>
      </c>
      <c r="K27" t="s">
        <v>18</v>
      </c>
      <c r="L27" s="42">
        <f>-5568.75*2</f>
        <v>-11137.5</v>
      </c>
      <c r="O27" s="43"/>
    </row>
    <row r="28" spans="1:15">
      <c r="A28" s="28" t="s">
        <v>39</v>
      </c>
      <c r="B28" s="28"/>
      <c r="C28" s="31">
        <v>3356.82</v>
      </c>
      <c r="D28" s="31">
        <v>3097.06</v>
      </c>
      <c r="E28" s="31">
        <v>4004.21</v>
      </c>
      <c r="F28" s="31"/>
      <c r="G28" s="31"/>
      <c r="H28" s="31"/>
      <c r="I28" s="33">
        <f t="shared" si="3"/>
        <v>10458.09</v>
      </c>
      <c r="K28" s="38" t="s">
        <v>30</v>
      </c>
      <c r="L28" s="36">
        <f>SUM(L22:L27)</f>
        <v>140360.03</v>
      </c>
    </row>
    <row r="29" spans="1:15">
      <c r="A29" s="28" t="s">
        <v>40</v>
      </c>
      <c r="B29" s="28"/>
      <c r="C29" s="31">
        <v>2095.5500000000002</v>
      </c>
      <c r="D29" s="31">
        <v>1783.1</v>
      </c>
      <c r="E29" s="31">
        <v>1847.63</v>
      </c>
      <c r="F29" s="31"/>
      <c r="G29" s="31"/>
      <c r="H29" s="31"/>
      <c r="I29" s="33">
        <f t="shared" si="3"/>
        <v>5726.2800000000007</v>
      </c>
    </row>
    <row r="30" spans="1:15">
      <c r="A30" s="28" t="s">
        <v>41</v>
      </c>
      <c r="B30" s="28"/>
      <c r="C30" s="31">
        <v>2596.17</v>
      </c>
      <c r="D30" s="31">
        <v>2531.16</v>
      </c>
      <c r="E30" s="31">
        <v>2763.53</v>
      </c>
      <c r="F30" s="31"/>
      <c r="G30" s="31"/>
      <c r="H30" s="31"/>
      <c r="I30" s="33">
        <f t="shared" si="3"/>
        <v>7890.8600000000006</v>
      </c>
      <c r="O30" s="40"/>
    </row>
    <row r="31" spans="1:15">
      <c r="A31" s="28" t="s">
        <v>42</v>
      </c>
      <c r="B31" s="28"/>
      <c r="C31" s="31">
        <v>187.5</v>
      </c>
      <c r="D31" s="31">
        <v>187.5</v>
      </c>
      <c r="E31" s="31">
        <v>187.5</v>
      </c>
      <c r="F31" s="31"/>
      <c r="G31" s="31"/>
      <c r="H31" s="31"/>
      <c r="I31" s="33">
        <f t="shared" si="3"/>
        <v>562.5</v>
      </c>
      <c r="K31" s="39" t="s">
        <v>19</v>
      </c>
    </row>
    <row r="32" spans="1:15">
      <c r="A32" s="28" t="s">
        <v>43</v>
      </c>
      <c r="B32" s="28"/>
      <c r="C32" s="29">
        <v>1606.1</v>
      </c>
      <c r="D32" s="29">
        <v>1587.55</v>
      </c>
      <c r="E32" s="29">
        <v>1681.23</v>
      </c>
      <c r="F32" s="29"/>
      <c r="G32" s="29"/>
      <c r="H32" s="29"/>
      <c r="I32" s="30">
        <f t="shared" si="3"/>
        <v>4874.8799999999992</v>
      </c>
      <c r="K32" t="s">
        <v>20</v>
      </c>
      <c r="L32" s="36">
        <f>22000+10305.6-5568.75</f>
        <v>26736.85</v>
      </c>
    </row>
    <row r="33" spans="1:15">
      <c r="A33" s="28" t="s">
        <v>44</v>
      </c>
      <c r="B33" s="28"/>
      <c r="C33" s="31">
        <v>187.5</v>
      </c>
      <c r="D33" s="31">
        <v>187.5</v>
      </c>
      <c r="E33" s="31">
        <v>187.5</v>
      </c>
      <c r="F33" s="31"/>
      <c r="G33" s="31"/>
      <c r="H33" s="31"/>
      <c r="I33" s="33">
        <f t="shared" si="3"/>
        <v>562.5</v>
      </c>
      <c r="K33" t="s">
        <v>21</v>
      </c>
      <c r="L33" s="37">
        <v>5568.75</v>
      </c>
      <c r="O33" s="26"/>
    </row>
    <row r="34" spans="1:15">
      <c r="A34" s="28" t="s">
        <v>45</v>
      </c>
      <c r="B34" s="28"/>
      <c r="C34" s="31">
        <v>187.5</v>
      </c>
      <c r="D34" s="31">
        <v>187.5</v>
      </c>
      <c r="E34" s="31">
        <v>187.5</v>
      </c>
      <c r="F34" s="31"/>
      <c r="G34" s="31"/>
      <c r="H34" s="31"/>
      <c r="I34" s="33">
        <f t="shared" si="3"/>
        <v>562.5</v>
      </c>
      <c r="K34" s="40" t="s">
        <v>22</v>
      </c>
      <c r="L34" s="36">
        <f>SUM(L32:L33)</f>
        <v>32305.599999999999</v>
      </c>
    </row>
    <row r="35" spans="1:15">
      <c r="A35" s="28" t="s">
        <v>46</v>
      </c>
      <c r="B35" s="28"/>
      <c r="C35" s="29">
        <v>5200</v>
      </c>
      <c r="D35" s="29">
        <v>4225</v>
      </c>
      <c r="E35" s="29">
        <v>3575</v>
      </c>
      <c r="F35" s="29"/>
      <c r="G35" s="29"/>
      <c r="H35" s="29"/>
      <c r="I35" s="30">
        <f t="shared" si="3"/>
        <v>13000</v>
      </c>
    </row>
    <row r="36" spans="1:15">
      <c r="A36" s="28" t="s">
        <v>47</v>
      </c>
      <c r="B36" s="28"/>
      <c r="C36" s="29">
        <v>7800</v>
      </c>
      <c r="D36" s="29">
        <v>8287.5</v>
      </c>
      <c r="E36" s="29">
        <v>8460</v>
      </c>
      <c r="F36" s="29"/>
      <c r="G36" s="29"/>
      <c r="H36" s="29"/>
      <c r="I36" s="30">
        <f t="shared" si="3"/>
        <v>24547.5</v>
      </c>
      <c r="K36" s="40" t="s">
        <v>54</v>
      </c>
    </row>
    <row r="37" spans="1:15">
      <c r="A37" s="28" t="s">
        <v>48</v>
      </c>
      <c r="B37" s="28"/>
      <c r="C37" s="29">
        <v>6681.5</v>
      </c>
      <c r="D37" s="29">
        <v>7398</v>
      </c>
      <c r="E37" s="29">
        <v>7803</v>
      </c>
      <c r="F37" s="29"/>
      <c r="G37" s="29"/>
      <c r="H37" s="29"/>
      <c r="I37" s="30">
        <f t="shared" si="3"/>
        <v>21882.5</v>
      </c>
      <c r="K37" s="40" t="s">
        <v>23</v>
      </c>
    </row>
    <row r="38" spans="1:15">
      <c r="A38" s="28" t="s">
        <v>36</v>
      </c>
      <c r="B38" s="28"/>
      <c r="C38" s="29">
        <v>2112.5</v>
      </c>
      <c r="D38" s="29">
        <v>2112.5</v>
      </c>
      <c r="E38" s="29">
        <v>2112.5</v>
      </c>
      <c r="F38" s="29"/>
      <c r="G38" s="29"/>
      <c r="H38" s="29"/>
      <c r="I38" s="30">
        <f t="shared" si="3"/>
        <v>6337.5</v>
      </c>
      <c r="K38" s="40" t="s">
        <v>55</v>
      </c>
    </row>
    <row r="39" spans="1:15">
      <c r="A39" s="28" t="s">
        <v>49</v>
      </c>
      <c r="B39" s="28"/>
      <c r="C39" s="31">
        <v>162.5</v>
      </c>
      <c r="D39" s="31">
        <v>162.5</v>
      </c>
      <c r="E39" s="31">
        <v>162.5</v>
      </c>
      <c r="F39" s="31"/>
      <c r="G39" s="31"/>
      <c r="H39" s="31"/>
      <c r="I39" s="33">
        <f t="shared" si="3"/>
        <v>487.5</v>
      </c>
      <c r="K39" s="40" t="s">
        <v>24</v>
      </c>
    </row>
    <row r="40" spans="1:15">
      <c r="A40" s="28" t="s">
        <v>50</v>
      </c>
      <c r="B40" s="28"/>
      <c r="C40" s="31">
        <v>187.5</v>
      </c>
      <c r="D40" s="31">
        <v>187.5</v>
      </c>
      <c r="E40" s="31">
        <v>187.5</v>
      </c>
      <c r="F40" s="31"/>
      <c r="G40" s="31"/>
      <c r="H40" s="31"/>
      <c r="I40" s="33">
        <f t="shared" si="3"/>
        <v>562.5</v>
      </c>
      <c r="K40" s="40" t="s">
        <v>56</v>
      </c>
    </row>
    <row r="41" spans="1:15">
      <c r="A41" s="28" t="s">
        <v>51</v>
      </c>
      <c r="B41" s="28"/>
      <c r="C41" s="31">
        <v>162.5</v>
      </c>
      <c r="D41" s="31">
        <v>162.5</v>
      </c>
      <c r="E41" s="31">
        <v>162.5</v>
      </c>
      <c r="F41" s="31"/>
      <c r="G41" s="31"/>
      <c r="H41" s="31"/>
      <c r="I41" s="33">
        <f t="shared" si="3"/>
        <v>487.5</v>
      </c>
    </row>
    <row r="42" spans="1:15">
      <c r="A42" s="28" t="s">
        <v>52</v>
      </c>
      <c r="B42" s="28"/>
      <c r="C42" s="29">
        <v>235.5</v>
      </c>
      <c r="D42" s="29">
        <v>219.5</v>
      </c>
      <c r="E42" s="29">
        <v>211.5</v>
      </c>
      <c r="F42" s="29"/>
      <c r="G42" s="29"/>
      <c r="H42" s="29"/>
      <c r="I42" s="30">
        <f t="shared" si="3"/>
        <v>666.5</v>
      </c>
    </row>
    <row r="43" spans="1:15">
      <c r="A43" s="28" t="s">
        <v>53</v>
      </c>
      <c r="B43" s="28"/>
      <c r="C43" s="31">
        <v>178.5</v>
      </c>
      <c r="D43" s="31">
        <v>162.5</v>
      </c>
      <c r="E43" s="31">
        <v>162.5</v>
      </c>
      <c r="F43" s="31"/>
      <c r="G43" s="31"/>
      <c r="H43" s="31"/>
      <c r="I43" s="33">
        <f t="shared" si="3"/>
        <v>503.5</v>
      </c>
      <c r="K43" s="44" t="s">
        <v>62</v>
      </c>
      <c r="L43" s="44"/>
    </row>
    <row r="44" spans="1:15">
      <c r="A44" s="28" t="s">
        <v>33</v>
      </c>
      <c r="B44" s="28"/>
      <c r="C44" s="29">
        <v>135</v>
      </c>
      <c r="D44" s="29">
        <v>125</v>
      </c>
      <c r="E44" s="29">
        <v>205</v>
      </c>
      <c r="F44" s="29"/>
      <c r="G44" s="29"/>
      <c r="H44" s="29"/>
      <c r="I44" s="30">
        <f t="shared" si="3"/>
        <v>465</v>
      </c>
      <c r="K44" s="44"/>
      <c r="L44" s="44"/>
    </row>
    <row r="45" spans="1:15">
      <c r="A45" s="28" t="s">
        <v>16</v>
      </c>
      <c r="B45" s="28"/>
      <c r="C45" s="31">
        <f>17875+130</f>
        <v>18005</v>
      </c>
      <c r="D45" s="31">
        <v>18125</v>
      </c>
      <c r="E45" s="31">
        <v>18125</v>
      </c>
      <c r="F45" s="31"/>
      <c r="G45" s="31"/>
      <c r="H45" s="31"/>
      <c r="I45" s="33">
        <f t="shared" si="1"/>
        <v>54255</v>
      </c>
    </row>
    <row r="46" spans="1:15">
      <c r="A46" s="28" t="s">
        <v>14</v>
      </c>
      <c r="B46" s="28"/>
      <c r="C46" s="31">
        <v>5568.75</v>
      </c>
      <c r="D46" s="31">
        <v>5568.75</v>
      </c>
      <c r="E46" s="31">
        <v>5568.75</v>
      </c>
      <c r="F46" s="31">
        <v>5568.75</v>
      </c>
      <c r="G46" s="31"/>
      <c r="H46" s="31"/>
      <c r="I46" s="33">
        <f t="shared" si="1"/>
        <v>22275</v>
      </c>
    </row>
    <row r="47" spans="1:15">
      <c r="A47" s="28" t="s">
        <v>17</v>
      </c>
      <c r="B47" s="28"/>
      <c r="C47" s="31">
        <v>-5568.75</v>
      </c>
      <c r="D47" s="31">
        <v>-5568.75</v>
      </c>
      <c r="E47" s="31">
        <v>-5568.75</v>
      </c>
      <c r="F47" s="31">
        <v>-5568.75</v>
      </c>
      <c r="G47" s="31"/>
      <c r="H47" s="31"/>
      <c r="I47" s="33">
        <f t="shared" si="1"/>
        <v>-22275</v>
      </c>
    </row>
    <row r="48" spans="1:15">
      <c r="A48" s="28" t="s">
        <v>15</v>
      </c>
      <c r="B48" s="28"/>
      <c r="C48" s="31">
        <f>6875+1031.25</f>
        <v>7906.25</v>
      </c>
      <c r="D48" s="31">
        <f>7250+1256.25</f>
        <v>8506.25</v>
      </c>
      <c r="E48" s="31">
        <f>7375+1106.25</f>
        <v>8481.25</v>
      </c>
      <c r="F48" s="31"/>
      <c r="G48" s="31"/>
      <c r="H48" s="31"/>
      <c r="I48" s="33">
        <f t="shared" si="1"/>
        <v>24893.75</v>
      </c>
    </row>
    <row r="49" spans="1:9">
      <c r="A49" s="28"/>
      <c r="B49" s="28"/>
      <c r="C49" s="32"/>
      <c r="D49" s="32"/>
      <c r="E49" s="32"/>
      <c r="F49" s="32"/>
      <c r="G49" s="32"/>
      <c r="H49" s="31"/>
      <c r="I49" s="34"/>
    </row>
    <row r="50" spans="1:9">
      <c r="A50" s="28"/>
      <c r="B50" s="28"/>
      <c r="C50" s="29">
        <f>SUM(C22:C49)</f>
        <v>67184.72</v>
      </c>
      <c r="D50" s="29">
        <f>SUM(D22:D49)</f>
        <v>69623.179999999993</v>
      </c>
      <c r="E50" s="29">
        <f>SUM(E22:E49)</f>
        <v>70736.850000000006</v>
      </c>
      <c r="F50" s="29">
        <f>SUM(F22:F49)</f>
        <v>0</v>
      </c>
      <c r="G50" s="29">
        <f>SUM(G22:G49)</f>
        <v>0</v>
      </c>
      <c r="H50" s="29"/>
      <c r="I50" s="29">
        <f>SUM(I22:I49)</f>
        <v>207544.75</v>
      </c>
    </row>
    <row r="51" spans="1:9">
      <c r="C51" s="27"/>
      <c r="D51" s="27"/>
      <c r="E51" s="27"/>
      <c r="F51" s="27"/>
      <c r="G51" s="27"/>
      <c r="H51" s="27"/>
      <c r="I51" s="27"/>
    </row>
    <row r="52" spans="1:9">
      <c r="A52" s="28" t="s">
        <v>13</v>
      </c>
      <c r="B52" s="28"/>
      <c r="C52" s="35">
        <f>C50-C14</f>
        <v>1057.2900000000081</v>
      </c>
      <c r="D52" s="35">
        <f>D50-D14</f>
        <v>0</v>
      </c>
      <c r="E52" s="35">
        <f>E50-E14</f>
        <v>32305.600000000006</v>
      </c>
      <c r="F52" s="35">
        <f>F50-F14</f>
        <v>0</v>
      </c>
      <c r="G52" s="35">
        <f>G50-G14</f>
        <v>0</v>
      </c>
      <c r="H52" s="28"/>
      <c r="I52" s="35">
        <f>I50-I14</f>
        <v>33362.890000000014</v>
      </c>
    </row>
    <row r="53" spans="1:9">
      <c r="G53" s="26"/>
    </row>
  </sheetData>
  <mergeCells count="1">
    <mergeCell ref="K43:L44"/>
  </mergeCells>
  <pageMargins left="0.5" right="0.5" top="0.25" bottom="0.5" header="0.5" footer="0.25"/>
  <pageSetup scale="70" orientation="landscape" r:id="rId1"/>
  <headerFooter alignWithMargins="0">
    <oddFooter>&amp;L&amp;8&amp;Z&amp;F\&amp;A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/>
  </sheetViews>
  <sheetFormatPr defaultRowHeight="12.75"/>
  <cols>
    <col min="1" max="1" width="17" customWidth="1"/>
    <col min="2" max="2" width="16.5703125" customWidth="1"/>
    <col min="3" max="3" width="12.42578125" customWidth="1"/>
    <col min="4" max="4" width="13" customWidth="1"/>
    <col min="5" max="5" width="15.42578125" customWidth="1"/>
    <col min="6" max="6" width="13.28515625" customWidth="1"/>
    <col min="7" max="7" width="15.42578125" customWidth="1"/>
    <col min="9" max="9" width="17.42578125" customWidth="1"/>
    <col min="10" max="10" width="14.7109375" customWidth="1"/>
    <col min="11" max="11" width="14.5703125" customWidth="1"/>
    <col min="12" max="12" width="17.28515625" bestFit="1" customWidth="1"/>
  </cols>
  <sheetData>
    <row r="1" spans="1:12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>
      <c r="A4" s="3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>
      <c r="A5" s="3" t="s">
        <v>25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5.75">
      <c r="A8" s="4"/>
      <c r="B8" s="4"/>
      <c r="C8" s="5" t="s">
        <v>57</v>
      </c>
      <c r="D8" s="5"/>
      <c r="E8" s="5"/>
      <c r="F8" s="6"/>
      <c r="G8" s="6"/>
      <c r="H8" s="4"/>
      <c r="I8" s="4"/>
      <c r="J8" s="7" t="s">
        <v>11</v>
      </c>
      <c r="K8" s="4"/>
      <c r="L8" s="7" t="s">
        <v>12</v>
      </c>
    </row>
    <row r="9" spans="1:12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5.75">
      <c r="A10" s="4"/>
      <c r="B10" s="4"/>
      <c r="C10" s="7" t="s">
        <v>1</v>
      </c>
      <c r="D10" s="7" t="s">
        <v>1</v>
      </c>
      <c r="E10" s="7" t="s">
        <v>1</v>
      </c>
      <c r="F10" s="7" t="s">
        <v>2</v>
      </c>
      <c r="G10" s="7" t="s">
        <v>2</v>
      </c>
      <c r="H10" s="4"/>
      <c r="I10" s="4"/>
      <c r="J10" s="7" t="s">
        <v>3</v>
      </c>
      <c r="K10" s="7" t="s">
        <v>4</v>
      </c>
      <c r="L10" s="4"/>
    </row>
    <row r="11" spans="1:12" ht="15.75">
      <c r="A11" s="4"/>
      <c r="B11" s="4"/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4"/>
      <c r="I11" s="7" t="s">
        <v>6</v>
      </c>
      <c r="J11" s="7" t="s">
        <v>7</v>
      </c>
      <c r="K11" s="7" t="s">
        <v>7</v>
      </c>
      <c r="L11" s="7" t="s">
        <v>8</v>
      </c>
    </row>
    <row r="12" spans="1:12" ht="15.75">
      <c r="A12" s="8" t="s">
        <v>9</v>
      </c>
      <c r="B12" s="4"/>
      <c r="C12" s="11">
        <v>40908</v>
      </c>
      <c r="D12" s="11">
        <v>40999</v>
      </c>
      <c r="E12" s="11">
        <v>41090</v>
      </c>
      <c r="F12" s="11">
        <v>41182</v>
      </c>
      <c r="G12" s="11">
        <v>41274</v>
      </c>
      <c r="H12" s="10"/>
      <c r="I12" s="9">
        <v>2012</v>
      </c>
      <c r="J12" s="11">
        <v>41274</v>
      </c>
      <c r="K12" s="11">
        <v>40908</v>
      </c>
      <c r="L12" s="9">
        <v>2012</v>
      </c>
    </row>
    <row r="13" spans="1:12" ht="15.75">
      <c r="A13" s="4"/>
      <c r="B13" s="4"/>
      <c r="C13" s="4"/>
      <c r="D13" s="4"/>
      <c r="E13" s="4"/>
      <c r="F13" s="4"/>
      <c r="G13" s="4"/>
      <c r="H13" s="4"/>
      <c r="J13" s="4"/>
      <c r="K13" s="4"/>
      <c r="L13" s="12"/>
    </row>
    <row r="14" spans="1:12" ht="15.75">
      <c r="A14" s="4" t="s">
        <v>10</v>
      </c>
      <c r="B14" s="4"/>
      <c r="C14" s="13">
        <v>66127.429999999993</v>
      </c>
      <c r="D14" s="13">
        <f>66000+9191.93-5568.75</f>
        <v>69623.179999999993</v>
      </c>
      <c r="E14" s="13">
        <f>66000+10305.6-5568.75</f>
        <v>70736.850000000006</v>
      </c>
      <c r="F14" s="13">
        <f>66000+11490.01-5568.75</f>
        <v>71921.259999999995</v>
      </c>
      <c r="G14" s="13"/>
      <c r="H14" s="13"/>
      <c r="I14" s="13">
        <f>SUM(A14:H14)</f>
        <v>278408.71999999997</v>
      </c>
      <c r="J14" s="13"/>
      <c r="K14" s="13">
        <v>66127.429999999993</v>
      </c>
      <c r="L14" s="14">
        <f>+I14+J14-K14</f>
        <v>212281.28999999998</v>
      </c>
    </row>
    <row r="15" spans="1:12" ht="15.75">
      <c r="A15" s="4"/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2" ht="15.75">
      <c r="A16" s="4"/>
      <c r="B16" s="4"/>
      <c r="C16" s="15"/>
      <c r="D16" s="15"/>
      <c r="E16" s="15"/>
      <c r="F16" s="15"/>
      <c r="G16" s="15"/>
      <c r="H16" s="16"/>
      <c r="I16" s="15"/>
      <c r="J16" s="15"/>
      <c r="K16" s="15"/>
      <c r="L16" s="17"/>
    </row>
    <row r="17" spans="1:13" ht="15.75">
      <c r="A17" s="4"/>
      <c r="B17" s="4"/>
      <c r="C17" s="18"/>
      <c r="D17" s="18"/>
      <c r="E17" s="18"/>
      <c r="F17" s="18"/>
      <c r="G17" s="18"/>
      <c r="H17" s="4"/>
      <c r="I17" s="4"/>
      <c r="J17" s="18"/>
      <c r="K17" s="18"/>
      <c r="L17" s="19"/>
    </row>
    <row r="18" spans="1:13" ht="15.75">
      <c r="A18" s="20" t="s">
        <v>8</v>
      </c>
      <c r="B18" s="21"/>
      <c r="C18" s="22">
        <f t="shared" ref="C18:L18" si="0">+C14</f>
        <v>66127.429999999993</v>
      </c>
      <c r="D18" s="22">
        <f t="shared" si="0"/>
        <v>69623.179999999993</v>
      </c>
      <c r="E18" s="22">
        <f t="shared" si="0"/>
        <v>70736.850000000006</v>
      </c>
      <c r="F18" s="22">
        <f t="shared" si="0"/>
        <v>71921.259999999995</v>
      </c>
      <c r="G18" s="22">
        <f t="shared" si="0"/>
        <v>0</v>
      </c>
      <c r="H18" s="22">
        <f t="shared" si="0"/>
        <v>0</v>
      </c>
      <c r="I18" s="22">
        <f t="shared" si="0"/>
        <v>278408.71999999997</v>
      </c>
      <c r="J18" s="22">
        <f t="shared" si="0"/>
        <v>0</v>
      </c>
      <c r="K18" s="22">
        <f t="shared" si="0"/>
        <v>66127.429999999993</v>
      </c>
      <c r="L18" s="22">
        <f t="shared" si="0"/>
        <v>212281.28999999998</v>
      </c>
    </row>
    <row r="19" spans="1:13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3" ht="15.75">
      <c r="A20" s="4"/>
      <c r="B20" s="4"/>
      <c r="C20" s="13"/>
      <c r="D20" s="4"/>
      <c r="E20" s="4"/>
      <c r="F20" s="18"/>
      <c r="G20" s="18"/>
      <c r="H20" s="4"/>
      <c r="I20" s="4"/>
      <c r="J20" s="4"/>
      <c r="K20" s="4"/>
      <c r="L20" s="23"/>
    </row>
    <row r="21" spans="1:13" ht="15.75">
      <c r="A21" s="24"/>
      <c r="B21" s="4"/>
      <c r="C21" s="4"/>
      <c r="D21" s="4"/>
      <c r="E21" s="4"/>
      <c r="F21" s="25"/>
      <c r="G21" s="25"/>
      <c r="H21" s="4"/>
      <c r="I21" s="4"/>
      <c r="J21" s="4"/>
      <c r="K21" s="4"/>
      <c r="L21" s="4"/>
    </row>
    <row r="22" spans="1:13" ht="15.75">
      <c r="A22" s="28" t="s">
        <v>31</v>
      </c>
      <c r="B22" s="28"/>
      <c r="C22" s="29">
        <v>187.5</v>
      </c>
      <c r="D22" s="29">
        <v>187.5</v>
      </c>
      <c r="E22" s="29">
        <v>187.5</v>
      </c>
      <c r="F22" s="29">
        <v>197.5</v>
      </c>
      <c r="G22" s="29"/>
      <c r="H22" s="29"/>
      <c r="I22" s="30">
        <f t="shared" ref="I22:I49" si="1">SUM(C22:G22)</f>
        <v>760</v>
      </c>
      <c r="J22" s="4"/>
      <c r="K22" t="s">
        <v>27</v>
      </c>
      <c r="L22" s="41"/>
    </row>
    <row r="23" spans="1:13">
      <c r="A23" s="28" t="s">
        <v>37</v>
      </c>
      <c r="B23" s="28"/>
      <c r="C23" s="31">
        <v>187.5</v>
      </c>
      <c r="D23" s="31">
        <v>187.5</v>
      </c>
      <c r="E23" s="31">
        <v>187.5</v>
      </c>
      <c r="F23" s="31">
        <v>197.5</v>
      </c>
      <c r="G23" s="31"/>
      <c r="H23" s="31"/>
      <c r="I23" s="33">
        <f t="shared" ref="I23" si="2">SUM(C23:G23)</f>
        <v>760</v>
      </c>
      <c r="K23" t="s">
        <v>26</v>
      </c>
      <c r="L23" s="36">
        <f>-K14</f>
        <v>-66127.429999999993</v>
      </c>
      <c r="M23" t="s">
        <v>63</v>
      </c>
    </row>
    <row r="24" spans="1:13">
      <c r="A24" s="28" t="s">
        <v>32</v>
      </c>
      <c r="B24" s="28"/>
      <c r="C24" s="29">
        <v>4464.3599999999997</v>
      </c>
      <c r="D24" s="29">
        <v>6996.27</v>
      </c>
      <c r="E24" s="29">
        <v>6886.81</v>
      </c>
      <c r="F24" s="29">
        <f>6713.77+15</f>
        <v>6728.77</v>
      </c>
      <c r="G24" s="29"/>
      <c r="H24" s="29"/>
      <c r="I24" s="30">
        <f t="shared" si="1"/>
        <v>25076.210000000003</v>
      </c>
      <c r="K24" t="s">
        <v>26</v>
      </c>
      <c r="L24" s="36">
        <v>-5568.75</v>
      </c>
      <c r="M24" t="s">
        <v>64</v>
      </c>
    </row>
    <row r="25" spans="1:13">
      <c r="A25" s="28" t="s">
        <v>34</v>
      </c>
      <c r="B25" s="28"/>
      <c r="C25" s="29">
        <v>162.5</v>
      </c>
      <c r="D25" s="29">
        <v>162.5</v>
      </c>
      <c r="E25" s="29">
        <v>162.5</v>
      </c>
      <c r="F25" s="29">
        <v>162.5</v>
      </c>
      <c r="G25" s="29"/>
      <c r="H25" s="29"/>
      <c r="I25" s="30">
        <f t="shared" ref="I25:I45" si="3">SUM(C25:G25)</f>
        <v>650</v>
      </c>
      <c r="K25" t="s">
        <v>28</v>
      </c>
      <c r="L25" s="36">
        <v>22000</v>
      </c>
      <c r="M25" s="40" t="s">
        <v>61</v>
      </c>
    </row>
    <row r="26" spans="1:13">
      <c r="A26" s="28" t="s">
        <v>35</v>
      </c>
      <c r="B26" s="28"/>
      <c r="C26" s="29">
        <v>195.5</v>
      </c>
      <c r="D26" s="29">
        <v>187.5</v>
      </c>
      <c r="E26" s="29">
        <v>187.5</v>
      </c>
      <c r="F26" s="29">
        <v>150.36000000000001</v>
      </c>
      <c r="G26" s="29"/>
      <c r="H26" s="29"/>
      <c r="I26" s="30">
        <f t="shared" si="3"/>
        <v>720.86</v>
      </c>
      <c r="K26" t="s">
        <v>29</v>
      </c>
      <c r="L26" s="41">
        <v>5696.18</v>
      </c>
    </row>
    <row r="27" spans="1:13">
      <c r="A27" s="28" t="s">
        <v>38</v>
      </c>
      <c r="B27" s="28"/>
      <c r="C27" s="29">
        <v>3003.47</v>
      </c>
      <c r="D27" s="29">
        <v>2666.79</v>
      </c>
      <c r="E27" s="29">
        <v>2617.69</v>
      </c>
      <c r="F27" s="29">
        <v>2810.39</v>
      </c>
      <c r="G27" s="29"/>
      <c r="H27" s="29"/>
      <c r="I27" s="30">
        <f t="shared" si="3"/>
        <v>11098.34</v>
      </c>
      <c r="K27" t="s">
        <v>18</v>
      </c>
      <c r="L27" s="37">
        <v>-22275</v>
      </c>
    </row>
    <row r="28" spans="1:13">
      <c r="A28" s="28" t="s">
        <v>39</v>
      </c>
      <c r="B28" s="28"/>
      <c r="C28" s="31">
        <v>3356.82</v>
      </c>
      <c r="D28" s="31">
        <v>3097.06</v>
      </c>
      <c r="E28" s="31">
        <v>4004.21</v>
      </c>
      <c r="F28" s="31">
        <v>3623.02</v>
      </c>
      <c r="G28" s="31"/>
      <c r="H28" s="31"/>
      <c r="I28" s="33">
        <f t="shared" si="3"/>
        <v>14081.11</v>
      </c>
      <c r="K28" s="38" t="s">
        <v>30</v>
      </c>
      <c r="L28" s="36">
        <f>SUM(L22:L27)</f>
        <v>-66275</v>
      </c>
    </row>
    <row r="29" spans="1:13">
      <c r="A29" s="28" t="s">
        <v>40</v>
      </c>
      <c r="B29" s="28"/>
      <c r="C29" s="31">
        <v>2095.5500000000002</v>
      </c>
      <c r="D29" s="31">
        <v>1783.1</v>
      </c>
      <c r="E29" s="31">
        <v>1847.63</v>
      </c>
      <c r="F29" s="31">
        <v>1929.1</v>
      </c>
      <c r="G29" s="31"/>
      <c r="H29" s="31"/>
      <c r="I29" s="33">
        <f t="shared" si="3"/>
        <v>7655.380000000001</v>
      </c>
    </row>
    <row r="30" spans="1:13">
      <c r="A30" s="28" t="s">
        <v>41</v>
      </c>
      <c r="B30" s="28"/>
      <c r="C30" s="31">
        <v>2596.17</v>
      </c>
      <c r="D30" s="31">
        <v>2531.16</v>
      </c>
      <c r="E30" s="31">
        <v>2763.53</v>
      </c>
      <c r="F30" s="31">
        <v>2540.5700000000002</v>
      </c>
      <c r="G30" s="31"/>
      <c r="H30" s="31"/>
      <c r="I30" s="33">
        <f t="shared" si="3"/>
        <v>10431.43</v>
      </c>
    </row>
    <row r="31" spans="1:13">
      <c r="A31" s="28" t="s">
        <v>42</v>
      </c>
      <c r="B31" s="28"/>
      <c r="C31" s="31">
        <v>187.5</v>
      </c>
      <c r="D31" s="31">
        <v>187.5</v>
      </c>
      <c r="E31" s="31">
        <v>187.5</v>
      </c>
      <c r="F31" s="31">
        <v>187.5</v>
      </c>
      <c r="G31" s="31"/>
      <c r="H31" s="31"/>
      <c r="I31" s="33">
        <f t="shared" si="3"/>
        <v>750</v>
      </c>
      <c r="K31" s="39" t="s">
        <v>19</v>
      </c>
    </row>
    <row r="32" spans="1:13">
      <c r="A32" s="28" t="s">
        <v>65</v>
      </c>
      <c r="B32" s="28"/>
      <c r="C32" s="31">
        <v>0</v>
      </c>
      <c r="D32" s="31">
        <v>0</v>
      </c>
      <c r="E32" s="31">
        <v>0</v>
      </c>
      <c r="F32" s="31">
        <v>2092.15</v>
      </c>
      <c r="G32" s="31"/>
      <c r="H32" s="31"/>
      <c r="I32" s="33">
        <f t="shared" si="3"/>
        <v>2092.15</v>
      </c>
      <c r="K32" t="s">
        <v>20</v>
      </c>
      <c r="L32" s="36">
        <f>-L23</f>
        <v>66127.429999999993</v>
      </c>
    </row>
    <row r="33" spans="1:12">
      <c r="A33" s="28" t="s">
        <v>43</v>
      </c>
      <c r="B33" s="28"/>
      <c r="C33" s="29">
        <v>1606.1</v>
      </c>
      <c r="D33" s="29">
        <v>1587.55</v>
      </c>
      <c r="E33" s="29">
        <v>1681.23</v>
      </c>
      <c r="F33" s="29">
        <v>1593.15</v>
      </c>
      <c r="G33" s="29"/>
      <c r="H33" s="29"/>
      <c r="I33" s="30">
        <f t="shared" si="3"/>
        <v>6468.0299999999988</v>
      </c>
      <c r="K33" t="s">
        <v>21</v>
      </c>
      <c r="L33" s="37">
        <f>-L24</f>
        <v>5568.75</v>
      </c>
    </row>
    <row r="34" spans="1:12">
      <c r="A34" s="28" t="s">
        <v>44</v>
      </c>
      <c r="B34" s="28"/>
      <c r="C34" s="31">
        <v>187.5</v>
      </c>
      <c r="D34" s="31">
        <v>187.5</v>
      </c>
      <c r="E34" s="31">
        <v>187.5</v>
      </c>
      <c r="F34" s="31">
        <v>187.5</v>
      </c>
      <c r="G34" s="31"/>
      <c r="H34" s="31"/>
      <c r="I34" s="33">
        <f t="shared" si="3"/>
        <v>750</v>
      </c>
      <c r="K34" s="40" t="s">
        <v>22</v>
      </c>
      <c r="L34" s="36">
        <f>SUM(L32:L33)</f>
        <v>71696.179999999993</v>
      </c>
    </row>
    <row r="35" spans="1:12">
      <c r="A35" s="28" t="s">
        <v>45</v>
      </c>
      <c r="B35" s="28"/>
      <c r="C35" s="31">
        <v>187.5</v>
      </c>
      <c r="D35" s="31">
        <v>187.5</v>
      </c>
      <c r="E35" s="31">
        <v>187.5</v>
      </c>
      <c r="F35" s="31">
        <v>187.5</v>
      </c>
      <c r="G35" s="31"/>
      <c r="H35" s="31"/>
      <c r="I35" s="33">
        <f t="shared" si="3"/>
        <v>750</v>
      </c>
    </row>
    <row r="36" spans="1:12">
      <c r="A36" s="28" t="s">
        <v>46</v>
      </c>
      <c r="B36" s="28"/>
      <c r="C36" s="29">
        <v>5200</v>
      </c>
      <c r="D36" s="29">
        <v>4225</v>
      </c>
      <c r="E36" s="29">
        <v>3575</v>
      </c>
      <c r="F36" s="29">
        <v>1950</v>
      </c>
      <c r="G36" s="29"/>
      <c r="H36" s="29"/>
      <c r="I36" s="30">
        <f t="shared" si="3"/>
        <v>14950</v>
      </c>
      <c r="K36" s="40" t="s">
        <v>54</v>
      </c>
    </row>
    <row r="37" spans="1:12">
      <c r="A37" s="28" t="s">
        <v>47</v>
      </c>
      <c r="B37" s="28"/>
      <c r="C37" s="29">
        <v>7800</v>
      </c>
      <c r="D37" s="29">
        <v>8287.5</v>
      </c>
      <c r="E37" s="29">
        <v>8460</v>
      </c>
      <c r="F37" s="29">
        <v>8307.5</v>
      </c>
      <c r="G37" s="29"/>
      <c r="H37" s="29"/>
      <c r="I37" s="30">
        <f t="shared" si="3"/>
        <v>32855</v>
      </c>
      <c r="K37" s="40" t="s">
        <v>23</v>
      </c>
    </row>
    <row r="38" spans="1:12">
      <c r="A38" s="28" t="s">
        <v>48</v>
      </c>
      <c r="B38" s="28"/>
      <c r="C38" s="29">
        <v>6681.5</v>
      </c>
      <c r="D38" s="29">
        <v>7398</v>
      </c>
      <c r="E38" s="29">
        <v>7803</v>
      </c>
      <c r="F38" s="29">
        <v>8465</v>
      </c>
      <c r="G38" s="29"/>
      <c r="H38" s="29"/>
      <c r="I38" s="30">
        <f t="shared" si="3"/>
        <v>30347.5</v>
      </c>
      <c r="K38" s="40" t="s">
        <v>55</v>
      </c>
    </row>
    <row r="39" spans="1:12">
      <c r="A39" s="28" t="s">
        <v>36</v>
      </c>
      <c r="B39" s="28"/>
      <c r="C39" s="29">
        <v>2112.5</v>
      </c>
      <c r="D39" s="29">
        <v>2112.5</v>
      </c>
      <c r="E39" s="29">
        <v>2112.5</v>
      </c>
      <c r="F39" s="29">
        <v>2112.5</v>
      </c>
      <c r="G39" s="29"/>
      <c r="H39" s="29"/>
      <c r="I39" s="30">
        <f t="shared" si="3"/>
        <v>8450</v>
      </c>
      <c r="K39" s="40" t="s">
        <v>24</v>
      </c>
    </row>
    <row r="40" spans="1:12">
      <c r="A40" s="28" t="s">
        <v>49</v>
      </c>
      <c r="B40" s="28"/>
      <c r="C40" s="31">
        <v>162.5</v>
      </c>
      <c r="D40" s="31">
        <v>162.5</v>
      </c>
      <c r="E40" s="31">
        <v>162.5</v>
      </c>
      <c r="F40" s="31">
        <v>162.5</v>
      </c>
      <c r="G40" s="31"/>
      <c r="H40" s="31"/>
      <c r="I40" s="33">
        <f t="shared" si="3"/>
        <v>650</v>
      </c>
      <c r="K40" s="40" t="s">
        <v>56</v>
      </c>
    </row>
    <row r="41" spans="1:12">
      <c r="A41" s="28" t="s">
        <v>50</v>
      </c>
      <c r="B41" s="28"/>
      <c r="C41" s="31">
        <v>187.5</v>
      </c>
      <c r="D41" s="31">
        <v>187.5</v>
      </c>
      <c r="E41" s="31">
        <v>187.5</v>
      </c>
      <c r="F41" s="31">
        <v>187.5</v>
      </c>
      <c r="G41" s="31"/>
      <c r="H41" s="31"/>
      <c r="I41" s="33">
        <f t="shared" si="3"/>
        <v>750</v>
      </c>
    </row>
    <row r="42" spans="1:12">
      <c r="A42" s="28" t="s">
        <v>51</v>
      </c>
      <c r="B42" s="28"/>
      <c r="C42" s="31">
        <v>162.5</v>
      </c>
      <c r="D42" s="31">
        <v>162.5</v>
      </c>
      <c r="E42" s="31">
        <v>162.5</v>
      </c>
      <c r="F42" s="31">
        <v>162.5</v>
      </c>
      <c r="G42" s="31"/>
      <c r="H42" s="31"/>
      <c r="I42" s="33">
        <f t="shared" si="3"/>
        <v>650</v>
      </c>
    </row>
    <row r="43" spans="1:12">
      <c r="A43" s="28" t="s">
        <v>52</v>
      </c>
      <c r="B43" s="28"/>
      <c r="C43" s="29">
        <v>235.5</v>
      </c>
      <c r="D43" s="29">
        <v>219.5</v>
      </c>
      <c r="E43" s="29">
        <v>211.5</v>
      </c>
      <c r="F43" s="29">
        <v>235.5</v>
      </c>
      <c r="G43" s="29"/>
      <c r="H43" s="29"/>
      <c r="I43" s="30">
        <f t="shared" si="3"/>
        <v>902</v>
      </c>
      <c r="K43" s="44" t="s">
        <v>62</v>
      </c>
      <c r="L43" s="44"/>
    </row>
    <row r="44" spans="1:12">
      <c r="A44" s="28" t="s">
        <v>53</v>
      </c>
      <c r="B44" s="28"/>
      <c r="C44" s="31">
        <v>178.5</v>
      </c>
      <c r="D44" s="31">
        <v>162.5</v>
      </c>
      <c r="E44" s="31">
        <v>162.5</v>
      </c>
      <c r="F44" s="31">
        <v>182.5</v>
      </c>
      <c r="G44" s="31"/>
      <c r="H44" s="31"/>
      <c r="I44" s="33">
        <f t="shared" si="3"/>
        <v>686</v>
      </c>
      <c r="K44" s="44"/>
      <c r="L44" s="44"/>
    </row>
    <row r="45" spans="1:12">
      <c r="A45" s="28" t="s">
        <v>33</v>
      </c>
      <c r="B45" s="28"/>
      <c r="C45" s="29">
        <v>135</v>
      </c>
      <c r="D45" s="29">
        <v>125</v>
      </c>
      <c r="E45" s="29">
        <v>205</v>
      </c>
      <c r="F45" s="29">
        <v>387</v>
      </c>
      <c r="G45" s="29"/>
      <c r="H45" s="29"/>
      <c r="I45" s="30">
        <f t="shared" si="3"/>
        <v>852</v>
      </c>
    </row>
    <row r="46" spans="1:12">
      <c r="A46" s="28" t="s">
        <v>16</v>
      </c>
      <c r="B46" s="28"/>
      <c r="C46" s="31">
        <f>17875+130</f>
        <v>18005</v>
      </c>
      <c r="D46" s="31">
        <v>18125</v>
      </c>
      <c r="E46" s="31">
        <v>18125</v>
      </c>
      <c r="F46" s="31">
        <f>6250+11875</f>
        <v>18125</v>
      </c>
      <c r="G46" s="31"/>
      <c r="H46" s="31"/>
      <c r="I46" s="33">
        <f t="shared" si="1"/>
        <v>72380</v>
      </c>
    </row>
    <row r="47" spans="1:12">
      <c r="A47" s="28" t="s">
        <v>14</v>
      </c>
      <c r="B47" s="28"/>
      <c r="C47" s="31">
        <v>5568.75</v>
      </c>
      <c r="D47" s="31">
        <v>5568.75</v>
      </c>
      <c r="E47" s="31">
        <v>5568.75</v>
      </c>
      <c r="F47" s="31">
        <v>5568.75</v>
      </c>
      <c r="G47" s="31"/>
      <c r="H47" s="31"/>
      <c r="I47" s="33">
        <f t="shared" si="1"/>
        <v>22275</v>
      </c>
    </row>
    <row r="48" spans="1:12">
      <c r="A48" s="28" t="s">
        <v>17</v>
      </c>
      <c r="B48" s="28"/>
      <c r="C48" s="31">
        <v>-5568.75</v>
      </c>
      <c r="D48" s="31">
        <v>-5568.75</v>
      </c>
      <c r="E48" s="31">
        <v>-5568.75</v>
      </c>
      <c r="F48" s="31">
        <v>-5568.75</v>
      </c>
      <c r="G48" s="31"/>
      <c r="H48" s="31"/>
      <c r="I48" s="33">
        <f t="shared" si="1"/>
        <v>-22275</v>
      </c>
    </row>
    <row r="49" spans="1:9">
      <c r="A49" s="28" t="s">
        <v>15</v>
      </c>
      <c r="B49" s="28"/>
      <c r="C49" s="31">
        <f>6875+1031.25</f>
        <v>7906.25</v>
      </c>
      <c r="D49" s="31">
        <f>7250+1256.25</f>
        <v>8506.25</v>
      </c>
      <c r="E49" s="31">
        <f>7375+1106.25</f>
        <v>8481.25</v>
      </c>
      <c r="F49" s="31">
        <v>9056.25</v>
      </c>
      <c r="G49" s="31"/>
      <c r="H49" s="31"/>
      <c r="I49" s="33">
        <f t="shared" si="1"/>
        <v>33950</v>
      </c>
    </row>
    <row r="50" spans="1:9">
      <c r="A50" s="28"/>
      <c r="B50" s="28"/>
      <c r="C50" s="32"/>
      <c r="D50" s="32"/>
      <c r="E50" s="32"/>
      <c r="F50" s="32"/>
      <c r="G50" s="32"/>
      <c r="H50" s="31"/>
      <c r="I50" s="34"/>
    </row>
    <row r="51" spans="1:9">
      <c r="A51" s="28"/>
      <c r="B51" s="28"/>
      <c r="C51" s="29">
        <f>SUM(C22:C50)</f>
        <v>67184.72</v>
      </c>
      <c r="D51" s="29">
        <f>SUM(D22:D50)</f>
        <v>69623.179999999993</v>
      </c>
      <c r="E51" s="29">
        <f>SUM(E22:E50)</f>
        <v>70736.850000000006</v>
      </c>
      <c r="F51" s="29">
        <f>SUM(F22:F50)</f>
        <v>71921.260000000009</v>
      </c>
      <c r="G51" s="29">
        <f>SUM(G22:G50)</f>
        <v>0</v>
      </c>
      <c r="H51" s="29"/>
      <c r="I51" s="29">
        <f>SUM(I22:I50)</f>
        <v>279466.01</v>
      </c>
    </row>
    <row r="52" spans="1:9">
      <c r="C52" s="27"/>
      <c r="D52" s="27"/>
      <c r="E52" s="27"/>
      <c r="F52" s="27"/>
      <c r="G52" s="27"/>
      <c r="H52" s="27"/>
      <c r="I52" s="27"/>
    </row>
    <row r="53" spans="1:9">
      <c r="A53" s="28" t="s">
        <v>13</v>
      </c>
      <c r="B53" s="28"/>
      <c r="C53" s="35">
        <f>C51-C14</f>
        <v>1057.2900000000081</v>
      </c>
      <c r="D53" s="35">
        <f>D51-D14</f>
        <v>0</v>
      </c>
      <c r="E53" s="35">
        <f>E51-E14</f>
        <v>0</v>
      </c>
      <c r="F53" s="35">
        <f>F51-F14</f>
        <v>0</v>
      </c>
      <c r="G53" s="35">
        <f>G51-G14</f>
        <v>0</v>
      </c>
      <c r="H53" s="28"/>
      <c r="I53" s="35">
        <f>I51-I14</f>
        <v>1057.2900000000373</v>
      </c>
    </row>
    <row r="54" spans="1:9">
      <c r="G54" s="26"/>
    </row>
  </sheetData>
  <mergeCells count="1">
    <mergeCell ref="K43:L44"/>
  </mergeCells>
  <pageMargins left="0.5" right="0.5" top="0.25" bottom="0.5" header="0.5" footer="0.25"/>
  <pageSetup scale="70" orientation="landscape" r:id="rId1"/>
  <headerFooter alignWithMargins="0">
    <oddFooter>&amp;L&amp;8&amp;Z&amp;F\&amp;A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/>
  </sheetViews>
  <sheetFormatPr defaultRowHeight="12.75"/>
  <cols>
    <col min="1" max="1" width="17" customWidth="1"/>
    <col min="2" max="2" width="16.5703125" customWidth="1"/>
    <col min="3" max="3" width="12.42578125" customWidth="1"/>
    <col min="4" max="4" width="13" customWidth="1"/>
    <col min="5" max="5" width="15.42578125" customWidth="1"/>
    <col min="6" max="6" width="13.28515625" customWidth="1"/>
    <col min="7" max="7" width="15.42578125" customWidth="1"/>
    <col min="9" max="9" width="17.42578125" customWidth="1"/>
    <col min="10" max="10" width="14.7109375" customWidth="1"/>
    <col min="11" max="11" width="14.5703125" customWidth="1"/>
    <col min="12" max="12" width="17.28515625" bestFit="1" customWidth="1"/>
  </cols>
  <sheetData>
    <row r="1" spans="1:12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>
      <c r="A4" s="3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>
      <c r="A5" s="3" t="s">
        <v>25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5.75">
      <c r="A8" s="4"/>
      <c r="B8" s="4"/>
      <c r="C8" s="5" t="s">
        <v>57</v>
      </c>
      <c r="D8" s="5"/>
      <c r="E8" s="5"/>
      <c r="F8" s="6"/>
      <c r="G8" s="6"/>
      <c r="H8" s="4"/>
      <c r="I8" s="4"/>
      <c r="J8" s="7" t="s">
        <v>11</v>
      </c>
      <c r="K8" s="4"/>
      <c r="L8" s="7" t="s">
        <v>12</v>
      </c>
    </row>
    <row r="9" spans="1:12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5.75">
      <c r="A10" s="4"/>
      <c r="B10" s="4"/>
      <c r="C10" s="7" t="s">
        <v>1</v>
      </c>
      <c r="D10" s="7" t="s">
        <v>1</v>
      </c>
      <c r="E10" s="7" t="s">
        <v>1</v>
      </c>
      <c r="F10" s="7" t="s">
        <v>2</v>
      </c>
      <c r="G10" s="7" t="s">
        <v>2</v>
      </c>
      <c r="H10" s="4"/>
      <c r="I10" s="4"/>
      <c r="J10" s="7" t="s">
        <v>3</v>
      </c>
      <c r="K10" s="7" t="s">
        <v>4</v>
      </c>
      <c r="L10" s="4"/>
    </row>
    <row r="11" spans="1:12" ht="15.75">
      <c r="A11" s="4"/>
      <c r="B11" s="4"/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4"/>
      <c r="I11" s="7" t="s">
        <v>6</v>
      </c>
      <c r="J11" s="7" t="s">
        <v>7</v>
      </c>
      <c r="K11" s="7" t="s">
        <v>7</v>
      </c>
      <c r="L11" s="7" t="s">
        <v>8</v>
      </c>
    </row>
    <row r="12" spans="1:12" ht="15.75">
      <c r="A12" s="8" t="s">
        <v>9</v>
      </c>
      <c r="B12" s="4"/>
      <c r="C12" s="11">
        <v>40908</v>
      </c>
      <c r="D12" s="11">
        <v>40999</v>
      </c>
      <c r="E12" s="11">
        <v>41090</v>
      </c>
      <c r="F12" s="11">
        <v>41182</v>
      </c>
      <c r="G12" s="11">
        <v>41274</v>
      </c>
      <c r="H12" s="10"/>
      <c r="I12" s="9">
        <v>2012</v>
      </c>
      <c r="J12" s="11">
        <v>41274</v>
      </c>
      <c r="K12" s="11">
        <v>40908</v>
      </c>
      <c r="L12" s="9">
        <v>2012</v>
      </c>
    </row>
    <row r="13" spans="1:12" ht="15.75">
      <c r="A13" s="4"/>
      <c r="B13" s="4"/>
      <c r="C13" s="4"/>
      <c r="D13" s="4"/>
      <c r="E13" s="4"/>
      <c r="F13" s="4"/>
      <c r="G13" s="4"/>
      <c r="H13" s="4"/>
      <c r="J13" s="4"/>
      <c r="K13" s="4"/>
      <c r="L13" s="12"/>
    </row>
    <row r="14" spans="1:12" ht="15.75">
      <c r="A14" s="4" t="s">
        <v>10</v>
      </c>
      <c r="B14" s="4"/>
      <c r="C14" s="13">
        <v>66127.429999999993</v>
      </c>
      <c r="D14" s="13">
        <f>66000+9191.93-5568.75</f>
        <v>69623.179999999993</v>
      </c>
      <c r="E14" s="13">
        <f>66000+10305.6-5568.75</f>
        <v>70736.850000000006</v>
      </c>
      <c r="F14" s="13">
        <f>66000+11490.01-5568.75</f>
        <v>71921.259999999995</v>
      </c>
      <c r="G14" s="13">
        <f>22000+22000</f>
        <v>44000</v>
      </c>
      <c r="H14" s="13"/>
      <c r="I14" s="13">
        <f>SUM(A14:H14)</f>
        <v>322408.71999999997</v>
      </c>
      <c r="J14" s="13">
        <f>22000+13875.03-5568.75</f>
        <v>30306.28</v>
      </c>
      <c r="K14" s="13">
        <v>66127.429999999993</v>
      </c>
      <c r="L14" s="14">
        <f>+I14+J14-K14</f>
        <v>286587.57</v>
      </c>
    </row>
    <row r="15" spans="1:12" ht="15.75">
      <c r="A15" s="4"/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2" ht="15.75">
      <c r="A16" s="4"/>
      <c r="B16" s="4"/>
      <c r="C16" s="15"/>
      <c r="D16" s="15"/>
      <c r="E16" s="15"/>
      <c r="F16" s="15"/>
      <c r="G16" s="15"/>
      <c r="H16" s="16"/>
      <c r="I16" s="15"/>
      <c r="J16" s="15"/>
      <c r="K16" s="15"/>
      <c r="L16" s="17"/>
    </row>
    <row r="17" spans="1:13" ht="15.75">
      <c r="A17" s="4"/>
      <c r="B17" s="4"/>
      <c r="C17" s="18"/>
      <c r="D17" s="18"/>
      <c r="E17" s="18"/>
      <c r="F17" s="18"/>
      <c r="G17" s="18"/>
      <c r="H17" s="4"/>
      <c r="I17" s="4"/>
      <c r="J17" s="18"/>
      <c r="K17" s="18"/>
      <c r="L17" s="19"/>
    </row>
    <row r="18" spans="1:13" ht="15.75">
      <c r="A18" s="20" t="s">
        <v>8</v>
      </c>
      <c r="B18" s="21"/>
      <c r="C18" s="22">
        <f t="shared" ref="C18:L18" si="0">+C14</f>
        <v>66127.429999999993</v>
      </c>
      <c r="D18" s="22">
        <f t="shared" si="0"/>
        <v>69623.179999999993</v>
      </c>
      <c r="E18" s="22">
        <f t="shared" si="0"/>
        <v>70736.850000000006</v>
      </c>
      <c r="F18" s="22">
        <f t="shared" si="0"/>
        <v>71921.259999999995</v>
      </c>
      <c r="G18" s="22">
        <f t="shared" si="0"/>
        <v>44000</v>
      </c>
      <c r="H18" s="22"/>
      <c r="I18" s="22">
        <f t="shared" si="0"/>
        <v>322408.71999999997</v>
      </c>
      <c r="J18" s="22">
        <f t="shared" si="0"/>
        <v>30306.28</v>
      </c>
      <c r="K18" s="22">
        <f t="shared" si="0"/>
        <v>66127.429999999993</v>
      </c>
      <c r="L18" s="22">
        <f t="shared" si="0"/>
        <v>286587.57</v>
      </c>
    </row>
    <row r="19" spans="1:13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3" ht="15.75">
      <c r="A20" s="4"/>
      <c r="B20" s="4"/>
      <c r="C20" s="13"/>
      <c r="D20" s="4"/>
      <c r="E20" s="4"/>
      <c r="F20" s="18"/>
      <c r="G20" s="18"/>
      <c r="H20" s="4"/>
      <c r="I20" s="4"/>
      <c r="J20" s="4"/>
      <c r="K20" s="4"/>
      <c r="L20" s="23"/>
    </row>
    <row r="21" spans="1:13" ht="15.75">
      <c r="A21" s="24"/>
      <c r="B21" s="4"/>
      <c r="C21" s="4"/>
      <c r="D21" s="4"/>
      <c r="E21" s="4"/>
      <c r="F21" s="25"/>
      <c r="G21" s="25"/>
      <c r="H21" s="4"/>
      <c r="I21" s="4"/>
      <c r="J21" s="4"/>
      <c r="K21" s="4"/>
      <c r="L21" s="4"/>
    </row>
    <row r="22" spans="1:13" ht="15.75">
      <c r="A22" s="28" t="s">
        <v>31</v>
      </c>
      <c r="B22" s="28"/>
      <c r="C22" s="29">
        <v>187.5</v>
      </c>
      <c r="D22" s="29">
        <v>187.5</v>
      </c>
      <c r="E22" s="29">
        <v>187.5</v>
      </c>
      <c r="F22" s="29">
        <v>197.5</v>
      </c>
      <c r="G22" s="29">
        <v>187.5</v>
      </c>
      <c r="H22" s="29"/>
      <c r="I22" s="30">
        <f t="shared" ref="I22:I49" si="1">SUM(C22:G22)</f>
        <v>947.5</v>
      </c>
      <c r="J22" s="4"/>
      <c r="K22" t="s">
        <v>27</v>
      </c>
      <c r="L22" s="45">
        <v>344683.72</v>
      </c>
    </row>
    <row r="23" spans="1:13">
      <c r="A23" s="28" t="s">
        <v>37</v>
      </c>
      <c r="B23" s="28"/>
      <c r="C23" s="31">
        <v>187.5</v>
      </c>
      <c r="D23" s="31">
        <v>187.5</v>
      </c>
      <c r="E23" s="31">
        <v>187.5</v>
      </c>
      <c r="F23" s="31">
        <v>197.5</v>
      </c>
      <c r="G23" s="31">
        <v>187.5</v>
      </c>
      <c r="H23" s="31"/>
      <c r="I23" s="33">
        <f t="shared" ref="I23" si="2">SUM(C23:G23)</f>
        <v>947.5</v>
      </c>
      <c r="K23" t="s">
        <v>26</v>
      </c>
      <c r="L23" s="36">
        <f>-K14</f>
        <v>-66127.429999999993</v>
      </c>
      <c r="M23" t="s">
        <v>63</v>
      </c>
    </row>
    <row r="24" spans="1:13">
      <c r="A24" s="28" t="s">
        <v>32</v>
      </c>
      <c r="B24" s="28"/>
      <c r="C24" s="29">
        <v>4464.3599999999997</v>
      </c>
      <c r="D24" s="29">
        <v>6996.27</v>
      </c>
      <c r="E24" s="29">
        <v>6886.81</v>
      </c>
      <c r="F24" s="29">
        <f>6713.77+15</f>
        <v>6728.77</v>
      </c>
      <c r="G24" s="29">
        <f>8825.61+105</f>
        <v>8930.61</v>
      </c>
      <c r="H24" s="29"/>
      <c r="I24" s="30">
        <f t="shared" si="1"/>
        <v>34006.820000000007</v>
      </c>
      <c r="K24" t="s">
        <v>26</v>
      </c>
      <c r="L24" s="36">
        <v>-5568.75</v>
      </c>
      <c r="M24" t="s">
        <v>64</v>
      </c>
    </row>
    <row r="25" spans="1:13">
      <c r="A25" s="28" t="s">
        <v>34</v>
      </c>
      <c r="B25" s="28"/>
      <c r="C25" s="29">
        <v>162.5</v>
      </c>
      <c r="D25" s="29">
        <v>162.5</v>
      </c>
      <c r="E25" s="29">
        <v>162.5</v>
      </c>
      <c r="F25" s="29">
        <v>162.5</v>
      </c>
      <c r="G25" s="29">
        <v>162.5</v>
      </c>
      <c r="H25" s="29"/>
      <c r="I25" s="30">
        <f t="shared" ref="I25:I45" si="3">SUM(C25:G25)</f>
        <v>812.5</v>
      </c>
      <c r="K25" t="s">
        <v>28</v>
      </c>
      <c r="L25" s="36">
        <v>22000</v>
      </c>
      <c r="M25" s="40" t="s">
        <v>61</v>
      </c>
    </row>
    <row r="26" spans="1:13">
      <c r="A26" s="28" t="s">
        <v>35</v>
      </c>
      <c r="B26" s="28"/>
      <c r="C26" s="29">
        <v>195.5</v>
      </c>
      <c r="D26" s="29">
        <v>187.5</v>
      </c>
      <c r="E26" s="29">
        <v>187.5</v>
      </c>
      <c r="F26" s="29">
        <v>150.36000000000001</v>
      </c>
      <c r="G26" s="29">
        <v>0</v>
      </c>
      <c r="H26" s="29"/>
      <c r="I26" s="30">
        <f t="shared" si="3"/>
        <v>720.86</v>
      </c>
      <c r="K26" t="s">
        <v>29</v>
      </c>
      <c r="L26" s="45">
        <v>13875.03</v>
      </c>
    </row>
    <row r="27" spans="1:13">
      <c r="A27" s="28" t="s">
        <v>38</v>
      </c>
      <c r="B27" s="28"/>
      <c r="C27" s="29">
        <v>3003.47</v>
      </c>
      <c r="D27" s="29">
        <v>2666.79</v>
      </c>
      <c r="E27" s="29">
        <v>2617.69</v>
      </c>
      <c r="F27" s="29">
        <v>2810.39</v>
      </c>
      <c r="G27" s="29">
        <v>1906.09</v>
      </c>
      <c r="H27" s="29"/>
      <c r="I27" s="30">
        <f t="shared" si="3"/>
        <v>13004.43</v>
      </c>
      <c r="K27" t="s">
        <v>18</v>
      </c>
      <c r="L27" s="37">
        <v>-22275</v>
      </c>
    </row>
    <row r="28" spans="1:13">
      <c r="A28" s="28" t="s">
        <v>39</v>
      </c>
      <c r="B28" s="28"/>
      <c r="C28" s="31">
        <v>3356.82</v>
      </c>
      <c r="D28" s="31">
        <v>3097.06</v>
      </c>
      <c r="E28" s="31">
        <v>4004.21</v>
      </c>
      <c r="F28" s="31">
        <v>3623.02</v>
      </c>
      <c r="G28" s="31">
        <v>3265.94</v>
      </c>
      <c r="H28" s="31"/>
      <c r="I28" s="33">
        <f t="shared" si="3"/>
        <v>17347.05</v>
      </c>
      <c r="K28" s="38" t="s">
        <v>30</v>
      </c>
      <c r="L28" s="36">
        <f>SUM(L22:L27)</f>
        <v>286587.57</v>
      </c>
    </row>
    <row r="29" spans="1:13">
      <c r="A29" s="28" t="s">
        <v>40</v>
      </c>
      <c r="B29" s="28"/>
      <c r="C29" s="31">
        <v>2095.5500000000002</v>
      </c>
      <c r="D29" s="31">
        <v>1783.1</v>
      </c>
      <c r="E29" s="31">
        <v>1847.63</v>
      </c>
      <c r="F29" s="31">
        <v>1929.1</v>
      </c>
      <c r="G29" s="31">
        <v>1824.61</v>
      </c>
      <c r="H29" s="31"/>
      <c r="I29" s="33">
        <f t="shared" si="3"/>
        <v>9479.9900000000016</v>
      </c>
    </row>
    <row r="30" spans="1:13">
      <c r="A30" s="28" t="s">
        <v>41</v>
      </c>
      <c r="B30" s="28"/>
      <c r="C30" s="31">
        <v>2596.17</v>
      </c>
      <c r="D30" s="31">
        <v>2531.16</v>
      </c>
      <c r="E30" s="31">
        <v>2763.53</v>
      </c>
      <c r="F30" s="31">
        <v>2540.5700000000002</v>
      </c>
      <c r="G30" s="31">
        <v>2466.8200000000002</v>
      </c>
      <c r="H30" s="31"/>
      <c r="I30" s="33">
        <f t="shared" si="3"/>
        <v>12898.25</v>
      </c>
    </row>
    <row r="31" spans="1:13">
      <c r="A31" s="28" t="s">
        <v>42</v>
      </c>
      <c r="B31" s="28"/>
      <c r="C31" s="31">
        <v>187.5</v>
      </c>
      <c r="D31" s="31">
        <v>187.5</v>
      </c>
      <c r="E31" s="31">
        <v>187.5</v>
      </c>
      <c r="F31" s="31">
        <v>187.5</v>
      </c>
      <c r="G31" s="31">
        <v>197.5</v>
      </c>
      <c r="H31" s="31"/>
      <c r="I31" s="33">
        <f t="shared" si="3"/>
        <v>947.5</v>
      </c>
      <c r="K31" s="39" t="s">
        <v>19</v>
      </c>
    </row>
    <row r="32" spans="1:13">
      <c r="A32" s="28" t="s">
        <v>65</v>
      </c>
      <c r="B32" s="28"/>
      <c r="C32" s="31">
        <v>0</v>
      </c>
      <c r="D32" s="31">
        <v>0</v>
      </c>
      <c r="E32" s="31">
        <v>0</v>
      </c>
      <c r="F32" s="31">
        <v>2092.15</v>
      </c>
      <c r="G32" s="31">
        <v>3791.75</v>
      </c>
      <c r="H32" s="31"/>
      <c r="I32" s="33">
        <f t="shared" si="3"/>
        <v>5883.9</v>
      </c>
      <c r="K32" t="s">
        <v>20</v>
      </c>
      <c r="L32" s="36">
        <f>J14</f>
        <v>30306.28</v>
      </c>
    </row>
    <row r="33" spans="1:12">
      <c r="A33" s="28" t="s">
        <v>43</v>
      </c>
      <c r="B33" s="28"/>
      <c r="C33" s="29">
        <v>1606.1</v>
      </c>
      <c r="D33" s="29">
        <v>1587.55</v>
      </c>
      <c r="E33" s="29">
        <v>1681.23</v>
      </c>
      <c r="F33" s="29">
        <v>1593.15</v>
      </c>
      <c r="G33" s="29">
        <v>1612.71</v>
      </c>
      <c r="H33" s="29"/>
      <c r="I33" s="30">
        <f t="shared" si="3"/>
        <v>8080.7399999999989</v>
      </c>
      <c r="K33" t="s">
        <v>21</v>
      </c>
      <c r="L33" s="37">
        <f>-L24</f>
        <v>5568.75</v>
      </c>
    </row>
    <row r="34" spans="1:12">
      <c r="A34" s="28" t="s">
        <v>44</v>
      </c>
      <c r="B34" s="28"/>
      <c r="C34" s="31">
        <v>187.5</v>
      </c>
      <c r="D34" s="31">
        <v>187.5</v>
      </c>
      <c r="E34" s="31">
        <v>187.5</v>
      </c>
      <c r="F34" s="31">
        <v>187.5</v>
      </c>
      <c r="G34" s="31">
        <v>187.5</v>
      </c>
      <c r="H34" s="31"/>
      <c r="I34" s="33">
        <f t="shared" si="3"/>
        <v>937.5</v>
      </c>
      <c r="K34" s="40" t="s">
        <v>22</v>
      </c>
      <c r="L34" s="36">
        <f>SUM(L32:L33)</f>
        <v>35875.03</v>
      </c>
    </row>
    <row r="35" spans="1:12">
      <c r="A35" s="28" t="s">
        <v>45</v>
      </c>
      <c r="B35" s="28"/>
      <c r="C35" s="31">
        <v>187.5</v>
      </c>
      <c r="D35" s="31">
        <v>187.5</v>
      </c>
      <c r="E35" s="31">
        <v>187.5</v>
      </c>
      <c r="F35" s="31">
        <v>187.5</v>
      </c>
      <c r="G35" s="31">
        <v>197.5</v>
      </c>
      <c r="H35" s="31"/>
      <c r="I35" s="33">
        <f t="shared" si="3"/>
        <v>947.5</v>
      </c>
    </row>
    <row r="36" spans="1:12">
      <c r="A36" s="28" t="s">
        <v>46</v>
      </c>
      <c r="B36" s="28"/>
      <c r="C36" s="29">
        <v>5200</v>
      </c>
      <c r="D36" s="29">
        <v>4225</v>
      </c>
      <c r="E36" s="29">
        <v>3575</v>
      </c>
      <c r="F36" s="29">
        <v>1950</v>
      </c>
      <c r="G36" s="29">
        <v>1462.5</v>
      </c>
      <c r="H36" s="29"/>
      <c r="I36" s="30">
        <f t="shared" si="3"/>
        <v>16412.5</v>
      </c>
      <c r="K36" s="40" t="s">
        <v>54</v>
      </c>
    </row>
    <row r="37" spans="1:12">
      <c r="A37" s="28" t="s">
        <v>47</v>
      </c>
      <c r="B37" s="28"/>
      <c r="C37" s="29">
        <v>7800</v>
      </c>
      <c r="D37" s="29">
        <v>8287.5</v>
      </c>
      <c r="E37" s="29">
        <v>8460</v>
      </c>
      <c r="F37" s="29">
        <v>8307.5</v>
      </c>
      <c r="G37" s="29">
        <v>8815</v>
      </c>
      <c r="H37" s="29"/>
      <c r="I37" s="30">
        <f t="shared" si="3"/>
        <v>41670</v>
      </c>
      <c r="K37" s="40" t="s">
        <v>23</v>
      </c>
    </row>
    <row r="38" spans="1:12">
      <c r="A38" s="28" t="s">
        <v>48</v>
      </c>
      <c r="B38" s="28"/>
      <c r="C38" s="29">
        <v>6681.5</v>
      </c>
      <c r="D38" s="29">
        <v>7398</v>
      </c>
      <c r="E38" s="29">
        <v>7803</v>
      </c>
      <c r="F38" s="29">
        <v>8465</v>
      </c>
      <c r="G38" s="29">
        <v>8297.5</v>
      </c>
      <c r="H38" s="29"/>
      <c r="I38" s="30">
        <f t="shared" si="3"/>
        <v>38645</v>
      </c>
      <c r="K38" s="40" t="s">
        <v>55</v>
      </c>
    </row>
    <row r="39" spans="1:12">
      <c r="A39" s="28" t="s">
        <v>36</v>
      </c>
      <c r="B39" s="28"/>
      <c r="C39" s="29">
        <v>2112.5</v>
      </c>
      <c r="D39" s="29">
        <v>2112.5</v>
      </c>
      <c r="E39" s="29">
        <v>2112.5</v>
      </c>
      <c r="F39" s="29">
        <v>2112.5</v>
      </c>
      <c r="G39" s="29">
        <v>2112.5</v>
      </c>
      <c r="H39" s="29"/>
      <c r="I39" s="30">
        <f t="shared" si="3"/>
        <v>10562.5</v>
      </c>
      <c r="K39" s="40" t="s">
        <v>24</v>
      </c>
    </row>
    <row r="40" spans="1:12">
      <c r="A40" s="28" t="s">
        <v>49</v>
      </c>
      <c r="B40" s="28"/>
      <c r="C40" s="31">
        <v>162.5</v>
      </c>
      <c r="D40" s="31">
        <v>162.5</v>
      </c>
      <c r="E40" s="31">
        <v>162.5</v>
      </c>
      <c r="F40" s="31">
        <v>162.5</v>
      </c>
      <c r="G40" s="31">
        <v>162.5</v>
      </c>
      <c r="H40" s="31"/>
      <c r="I40" s="33">
        <f t="shared" si="3"/>
        <v>812.5</v>
      </c>
      <c r="K40" s="40" t="s">
        <v>56</v>
      </c>
    </row>
    <row r="41" spans="1:12">
      <c r="A41" s="28" t="s">
        <v>50</v>
      </c>
      <c r="B41" s="28"/>
      <c r="C41" s="31">
        <v>187.5</v>
      </c>
      <c r="D41" s="31">
        <v>187.5</v>
      </c>
      <c r="E41" s="31">
        <v>187.5</v>
      </c>
      <c r="F41" s="31">
        <v>187.5</v>
      </c>
      <c r="G41" s="31">
        <v>187.5</v>
      </c>
      <c r="H41" s="31"/>
      <c r="I41" s="33">
        <f t="shared" si="3"/>
        <v>937.5</v>
      </c>
    </row>
    <row r="42" spans="1:12">
      <c r="A42" s="28" t="s">
        <v>51</v>
      </c>
      <c r="B42" s="28"/>
      <c r="C42" s="31">
        <v>162.5</v>
      </c>
      <c r="D42" s="31">
        <v>162.5</v>
      </c>
      <c r="E42" s="31">
        <v>162.5</v>
      </c>
      <c r="F42" s="31">
        <v>162.5</v>
      </c>
      <c r="G42" s="31">
        <v>162.5</v>
      </c>
      <c r="H42" s="31"/>
      <c r="I42" s="33">
        <f t="shared" si="3"/>
        <v>812.5</v>
      </c>
    </row>
    <row r="43" spans="1:12">
      <c r="A43" s="28" t="s">
        <v>52</v>
      </c>
      <c r="B43" s="28"/>
      <c r="C43" s="29">
        <v>235.5</v>
      </c>
      <c r="D43" s="29">
        <v>219.5</v>
      </c>
      <c r="E43" s="29">
        <v>211.5</v>
      </c>
      <c r="F43" s="29">
        <v>235.5</v>
      </c>
      <c r="G43" s="29">
        <v>251.5</v>
      </c>
      <c r="H43" s="29"/>
      <c r="I43" s="30">
        <f t="shared" si="3"/>
        <v>1153.5</v>
      </c>
      <c r="K43" s="44" t="s">
        <v>62</v>
      </c>
      <c r="L43" s="44"/>
    </row>
    <row r="44" spans="1:12">
      <c r="A44" s="28" t="s">
        <v>53</v>
      </c>
      <c r="B44" s="28"/>
      <c r="C44" s="31">
        <v>178.5</v>
      </c>
      <c r="D44" s="31">
        <v>162.5</v>
      </c>
      <c r="E44" s="31">
        <v>162.5</v>
      </c>
      <c r="F44" s="31">
        <v>182.5</v>
      </c>
      <c r="G44" s="31">
        <v>172.5</v>
      </c>
      <c r="H44" s="31"/>
      <c r="I44" s="33">
        <f t="shared" si="3"/>
        <v>858.5</v>
      </c>
      <c r="K44" s="44"/>
      <c r="L44" s="44"/>
    </row>
    <row r="45" spans="1:12">
      <c r="A45" s="28" t="s">
        <v>33</v>
      </c>
      <c r="B45" s="28"/>
      <c r="C45" s="29">
        <v>135</v>
      </c>
      <c r="D45" s="29">
        <v>125</v>
      </c>
      <c r="E45" s="29">
        <v>205</v>
      </c>
      <c r="F45" s="29">
        <v>387</v>
      </c>
      <c r="G45" s="29">
        <v>145</v>
      </c>
      <c r="H45" s="29"/>
      <c r="I45" s="30">
        <f t="shared" si="3"/>
        <v>997</v>
      </c>
    </row>
    <row r="46" spans="1:12">
      <c r="A46" s="28" t="s">
        <v>16</v>
      </c>
      <c r="B46" s="28"/>
      <c r="C46" s="31">
        <f>17875+130</f>
        <v>18005</v>
      </c>
      <c r="D46" s="31">
        <v>18125</v>
      </c>
      <c r="E46" s="31">
        <v>18125</v>
      </c>
      <c r="F46" s="31">
        <f>6250+11875</f>
        <v>18125</v>
      </c>
      <c r="G46" s="31">
        <v>18562.5</v>
      </c>
      <c r="H46" s="31"/>
      <c r="I46" s="33">
        <f t="shared" si="1"/>
        <v>90942.5</v>
      </c>
    </row>
    <row r="47" spans="1:12">
      <c r="A47" s="28" t="s">
        <v>14</v>
      </c>
      <c r="B47" s="28"/>
      <c r="C47" s="31">
        <v>5568.75</v>
      </c>
      <c r="D47" s="31">
        <v>5568.75</v>
      </c>
      <c r="E47" s="31">
        <v>5568.75</v>
      </c>
      <c r="F47" s="31">
        <v>5568.75</v>
      </c>
      <c r="G47" s="31">
        <v>5568.75</v>
      </c>
      <c r="H47" s="31"/>
      <c r="I47" s="33">
        <f t="shared" si="1"/>
        <v>27843.75</v>
      </c>
    </row>
    <row r="48" spans="1:12">
      <c r="A48" s="28" t="s">
        <v>17</v>
      </c>
      <c r="B48" s="28"/>
      <c r="C48" s="31">
        <v>-5568.75</v>
      </c>
      <c r="D48" s="31">
        <v>-5568.75</v>
      </c>
      <c r="E48" s="31">
        <v>-5568.75</v>
      </c>
      <c r="F48" s="31">
        <v>-5568.75</v>
      </c>
      <c r="G48" s="31">
        <v>-5568.75</v>
      </c>
      <c r="H48" s="31"/>
      <c r="I48" s="33">
        <f t="shared" si="1"/>
        <v>-27843.75</v>
      </c>
    </row>
    <row r="49" spans="1:9">
      <c r="A49" s="28" t="s">
        <v>15</v>
      </c>
      <c r="B49" s="28"/>
      <c r="C49" s="31">
        <f>6875+1031.25</f>
        <v>7906.25</v>
      </c>
      <c r="D49" s="31">
        <f>7250+1256.25</f>
        <v>8506.25</v>
      </c>
      <c r="E49" s="31">
        <f>7375+1106.25</f>
        <v>8481.25</v>
      </c>
      <c r="F49" s="31">
        <v>9056.25</v>
      </c>
      <c r="G49" s="31">
        <f>9056.25</f>
        <v>9056.25</v>
      </c>
      <c r="H49" s="31"/>
      <c r="I49" s="33">
        <f t="shared" si="1"/>
        <v>43006.25</v>
      </c>
    </row>
    <row r="50" spans="1:9">
      <c r="A50" s="28"/>
      <c r="B50" s="28"/>
      <c r="C50" s="32"/>
      <c r="D50" s="32"/>
      <c r="E50" s="32"/>
      <c r="F50" s="32"/>
      <c r="G50" s="32"/>
      <c r="H50" s="31"/>
      <c r="I50" s="34"/>
    </row>
    <row r="51" spans="1:9">
      <c r="A51" s="28"/>
      <c r="B51" s="28"/>
      <c r="C51" s="29">
        <f>SUM(C22:C50)</f>
        <v>67184.72</v>
      </c>
      <c r="D51" s="29">
        <f>SUM(D22:D50)</f>
        <v>69623.179999999993</v>
      </c>
      <c r="E51" s="29">
        <f>SUM(E22:E50)</f>
        <v>70736.850000000006</v>
      </c>
      <c r="F51" s="29">
        <f>SUM(F22:F50)</f>
        <v>71921.260000000009</v>
      </c>
      <c r="G51" s="29">
        <f>SUM(G22:G50)</f>
        <v>74306.28</v>
      </c>
      <c r="H51" s="29"/>
      <c r="I51" s="29">
        <f>SUM(I22:I50)</f>
        <v>353772.29000000004</v>
      </c>
    </row>
    <row r="52" spans="1:9">
      <c r="C52" s="27"/>
      <c r="D52" s="27"/>
      <c r="E52" s="27"/>
      <c r="F52" s="27"/>
      <c r="G52" s="27"/>
      <c r="H52" s="27"/>
      <c r="I52" s="27"/>
    </row>
    <row r="53" spans="1:9">
      <c r="A53" s="28" t="s">
        <v>13</v>
      </c>
      <c r="B53" s="28"/>
      <c r="C53" s="35">
        <f>C51-C14</f>
        <v>1057.2900000000081</v>
      </c>
      <c r="D53" s="35">
        <f>D51-D14</f>
        <v>0</v>
      </c>
      <c r="E53" s="35">
        <f>E51-E14</f>
        <v>0</v>
      </c>
      <c r="F53" s="35">
        <f>F51-F14</f>
        <v>0</v>
      </c>
      <c r="G53" s="35">
        <f>G51-G14</f>
        <v>30306.28</v>
      </c>
      <c r="H53" s="28"/>
      <c r="I53" s="35">
        <f>I51-I14</f>
        <v>31363.570000000065</v>
      </c>
    </row>
    <row r="54" spans="1:9">
      <c r="G54" s="26"/>
    </row>
  </sheetData>
  <mergeCells count="1">
    <mergeCell ref="K43:L44"/>
  </mergeCells>
  <pageMargins left="0.5" right="0.5" top="0.25" bottom="0.5" header="0.5" footer="0.25"/>
  <pageSetup scale="70" orientation="landscape" r:id="rId1"/>
  <headerFooter alignWithMargins="0">
    <oddFooter>&amp;L&amp;8&amp;Z&amp;F\&amp;A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1Q12 Fees</vt:lpstr>
      <vt:lpstr>2Q12 Fees</vt:lpstr>
      <vt:lpstr>6-30-12 True Up</vt:lpstr>
      <vt:lpstr>3Q12 Fees</vt:lpstr>
      <vt:lpstr>4Q12 Fees</vt:lpstr>
      <vt:lpstr>'1Q12 Fees'!Print_Area</vt:lpstr>
      <vt:lpstr>'2Q12 Fees'!Print_Area</vt:lpstr>
      <vt:lpstr>'3Q12 Fees'!Print_Area</vt:lpstr>
      <vt:lpstr>'4Q12 Fees'!Print_Area</vt:lpstr>
      <vt:lpstr>'6-30-12 True Up'!Print_Area</vt:lpstr>
    </vt:vector>
  </TitlesOfParts>
  <Company>Bradley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Mandy L. Hess</cp:lastModifiedBy>
  <cp:lastPrinted>2013-02-04T20:36:30Z</cp:lastPrinted>
  <dcterms:created xsi:type="dcterms:W3CDTF">2001-05-15T19:20:02Z</dcterms:created>
  <dcterms:modified xsi:type="dcterms:W3CDTF">2013-02-04T20:36:33Z</dcterms:modified>
</cp:coreProperties>
</file>